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I:\Persönliche Ordner\Nagel\Vergabe Reinigung Neubau\"/>
    </mc:Choice>
  </mc:AlternateContent>
  <bookViews>
    <workbookView xWindow="0" yWindow="0" windowWidth="28800" windowHeight="11835" firstSheet="2" activeTab="7"/>
  </bookViews>
  <sheets>
    <sheet name="Leistungsrichtwerte " sheetId="34" r:id="rId1"/>
    <sheet name="Stundensatz Unterhalt" sheetId="3" r:id="rId2"/>
    <sheet name="RFVZ Bezirksrathauserweiterung" sheetId="9" r:id="rId3"/>
    <sheet name="Reinigungsturnus" sheetId="40" r:id="rId4"/>
    <sheet name="Übersicht Unterhalt" sheetId="32" r:id="rId5"/>
    <sheet name="Stundensatz Grundreinigung" sheetId="43" r:id="rId6"/>
    <sheet name="Übersicht Grund" sheetId="5" r:id="rId7"/>
    <sheet name="Gesamtübersicht" sheetId="38" r:id="rId8"/>
  </sheets>
  <definedNames>
    <definedName name="_FilterDatabase" localSheetId="2" hidden="1">'RFVZ Bezirksrathauserweiterung'!$F$1:$F$83</definedName>
  </definedNames>
  <calcPr calcId="152511"/>
</workbook>
</file>

<file path=xl/calcChain.xml><?xml version="1.0" encoding="utf-8"?>
<calcChain xmlns="http://schemas.openxmlformats.org/spreadsheetml/2006/main">
  <c r="I70" i="9" l="1"/>
  <c r="E54" i="43" l="1"/>
  <c r="E53" i="43"/>
  <c r="D51" i="43"/>
  <c r="E50" i="43"/>
  <c r="E49" i="43"/>
  <c r="E48" i="43"/>
  <c r="E47" i="43"/>
  <c r="E46" i="43"/>
  <c r="E45" i="43"/>
  <c r="E44" i="43"/>
  <c r="E42" i="43"/>
  <c r="E41" i="43"/>
  <c r="E40" i="43"/>
  <c r="D37" i="43"/>
  <c r="E36" i="43"/>
  <c r="E35" i="43"/>
  <c r="E34" i="43"/>
  <c r="E33" i="43"/>
  <c r="D30" i="43"/>
  <c r="E29" i="43"/>
  <c r="E28" i="43"/>
  <c r="D25" i="43"/>
  <c r="E24" i="43"/>
  <c r="E23" i="43"/>
  <c r="E22" i="43"/>
  <c r="E21" i="43"/>
  <c r="E20" i="43"/>
  <c r="E19" i="43"/>
  <c r="E18" i="43"/>
  <c r="E17" i="43"/>
  <c r="E16" i="43"/>
  <c r="E15" i="43"/>
  <c r="D13" i="43"/>
  <c r="E12" i="43"/>
  <c r="E11" i="43"/>
  <c r="E10" i="43"/>
  <c r="E9" i="43"/>
  <c r="E8" i="43"/>
  <c r="E7" i="43"/>
  <c r="E6" i="43"/>
  <c r="E25" i="43" l="1"/>
  <c r="D26" i="43"/>
  <c r="D31" i="43" s="1"/>
  <c r="E30" i="43"/>
  <c r="E13" i="43"/>
  <c r="E37" i="43"/>
  <c r="E51" i="43"/>
  <c r="J6" i="9"/>
  <c r="D52" i="43" l="1"/>
  <c r="D55" i="43" s="1"/>
  <c r="D56" i="43" s="1"/>
  <c r="E31" i="43"/>
  <c r="J60" i="9"/>
  <c r="J59" i="9"/>
  <c r="J58" i="9"/>
  <c r="J57" i="9"/>
  <c r="J45" i="9"/>
  <c r="J44" i="9"/>
  <c r="J43" i="9"/>
  <c r="J31" i="9"/>
  <c r="J30" i="9"/>
  <c r="J29" i="9"/>
  <c r="J17" i="9"/>
  <c r="J16" i="9"/>
  <c r="J11" i="9"/>
  <c r="J9" i="9"/>
  <c r="J8" i="9"/>
  <c r="J55" i="9"/>
  <c r="J41" i="9"/>
  <c r="J12" i="9"/>
  <c r="J56" i="9"/>
  <c r="J54" i="9"/>
  <c r="J42" i="9"/>
  <c r="J40" i="9"/>
  <c r="J27" i="9"/>
  <c r="J23" i="9"/>
  <c r="J20" i="9"/>
  <c r="J15" i="9"/>
  <c r="J14" i="9"/>
  <c r="J7" i="9"/>
  <c r="J66" i="9"/>
  <c r="J64" i="9"/>
  <c r="J62" i="9"/>
  <c r="J51" i="9"/>
  <c r="J49" i="9"/>
  <c r="J47" i="9"/>
  <c r="J37" i="9"/>
  <c r="J35" i="9"/>
  <c r="J33" i="9"/>
  <c r="J22" i="9"/>
  <c r="J19" i="9"/>
  <c r="J28" i="9"/>
  <c r="J53" i="9"/>
  <c r="J39" i="9"/>
  <c r="J26" i="9"/>
  <c r="J24" i="9"/>
  <c r="J13" i="9"/>
  <c r="J65" i="9"/>
  <c r="J63" i="9"/>
  <c r="J61" i="9"/>
  <c r="J50" i="9"/>
  <c r="J48" i="9"/>
  <c r="J46" i="9"/>
  <c r="J36" i="9"/>
  <c r="J34" i="9"/>
  <c r="J32" i="9"/>
  <c r="J21" i="9"/>
  <c r="J18" i="9"/>
  <c r="E52" i="43" l="1"/>
  <c r="E55" i="43" s="1"/>
  <c r="D70" i="9"/>
  <c r="G7" i="38" s="1"/>
  <c r="E56" i="43" l="1"/>
  <c r="G24" i="5"/>
  <c r="D57" i="43"/>
  <c r="I58" i="9"/>
  <c r="K58" i="9" s="1"/>
  <c r="I57" i="9"/>
  <c r="K57" i="9" s="1"/>
  <c r="I43" i="9"/>
  <c r="K43" i="9" s="1"/>
  <c r="I29" i="9"/>
  <c r="K29" i="9" s="1"/>
  <c r="I66" i="9" l="1"/>
  <c r="I65" i="9"/>
  <c r="I64" i="9"/>
  <c r="I63" i="9"/>
  <c r="I62" i="9"/>
  <c r="I61" i="9"/>
  <c r="I60" i="9"/>
  <c r="I59" i="9"/>
  <c r="I56" i="9"/>
  <c r="I55" i="9"/>
  <c r="I54" i="9"/>
  <c r="I53" i="9"/>
  <c r="I51" i="9"/>
  <c r="K51" i="9" s="1"/>
  <c r="I50" i="9"/>
  <c r="I49" i="9"/>
  <c r="I48" i="9"/>
  <c r="I47" i="9"/>
  <c r="I46" i="9"/>
  <c r="I45" i="9"/>
  <c r="I44" i="9"/>
  <c r="I42" i="9"/>
  <c r="I41" i="9"/>
  <c r="I40" i="9"/>
  <c r="I39" i="9"/>
  <c r="I37" i="9"/>
  <c r="I36" i="9"/>
  <c r="I35" i="9"/>
  <c r="I34" i="9"/>
  <c r="I33" i="9"/>
  <c r="I32" i="9"/>
  <c r="I31" i="9"/>
  <c r="I30" i="9"/>
  <c r="I28" i="9"/>
  <c r="I27" i="9"/>
  <c r="I26" i="9"/>
  <c r="I24" i="9"/>
  <c r="I23" i="9"/>
  <c r="I22" i="9"/>
  <c r="I21" i="9"/>
  <c r="I20" i="9"/>
  <c r="I19" i="9"/>
  <c r="I18" i="9"/>
  <c r="I17" i="9"/>
  <c r="I16" i="9"/>
  <c r="I15" i="9"/>
  <c r="I14" i="9"/>
  <c r="I13" i="9"/>
  <c r="I12" i="9"/>
  <c r="I11" i="9"/>
  <c r="I7" i="9"/>
  <c r="I8" i="9"/>
  <c r="I9" i="9"/>
  <c r="I6" i="9"/>
  <c r="K50" i="9"/>
  <c r="K11" i="9" l="1"/>
  <c r="K54" i="9" l="1"/>
  <c r="K55" i="9"/>
  <c r="K56" i="9"/>
  <c r="K59" i="9"/>
  <c r="K60" i="9"/>
  <c r="K61" i="9"/>
  <c r="K62" i="9"/>
  <c r="K63" i="9"/>
  <c r="K64" i="9"/>
  <c r="K65" i="9"/>
  <c r="K24" i="9" l="1"/>
  <c r="K23" i="9"/>
  <c r="K22" i="9"/>
  <c r="K21" i="9"/>
  <c r="K20" i="9"/>
  <c r="K19" i="9"/>
  <c r="K18" i="9"/>
  <c r="K17" i="9"/>
  <c r="K16" i="9"/>
  <c r="K15" i="9"/>
  <c r="K14" i="9"/>
  <c r="K13" i="9"/>
  <c r="K12" i="9"/>
  <c r="K9" i="9"/>
  <c r="K8" i="9"/>
  <c r="K7" i="9"/>
  <c r="K6" i="9"/>
  <c r="K26" i="9"/>
  <c r="K27" i="9"/>
  <c r="K28" i="9"/>
  <c r="K30" i="9"/>
  <c r="K31" i="9"/>
  <c r="K32" i="9"/>
  <c r="K33" i="9"/>
  <c r="K34" i="9"/>
  <c r="K35" i="9"/>
  <c r="K36" i="9"/>
  <c r="K37" i="9"/>
  <c r="K66" i="9" l="1"/>
  <c r="K49" i="9" l="1"/>
  <c r="D77" i="9" l="1"/>
  <c r="D76" i="9"/>
  <c r="D75" i="9"/>
  <c r="D74" i="9"/>
  <c r="D73" i="9"/>
  <c r="D72" i="9"/>
  <c r="D71" i="9"/>
  <c r="E9" i="32"/>
  <c r="K53" i="9"/>
  <c r="I76" i="9"/>
  <c r="K48" i="9"/>
  <c r="K47" i="9"/>
  <c r="K46" i="9"/>
  <c r="K45" i="9"/>
  <c r="K44" i="9"/>
  <c r="K42" i="9"/>
  <c r="K41" i="9"/>
  <c r="K40" i="9"/>
  <c r="I75" i="9"/>
  <c r="D25" i="3"/>
  <c r="D13" i="3"/>
  <c r="E24" i="3"/>
  <c r="E16" i="3"/>
  <c r="E17" i="3"/>
  <c r="E18" i="3"/>
  <c r="E19" i="3"/>
  <c r="E20" i="3"/>
  <c r="E21" i="3"/>
  <c r="E22" i="3"/>
  <c r="E6" i="3"/>
  <c r="E7" i="3"/>
  <c r="E8" i="3"/>
  <c r="E9" i="3"/>
  <c r="E10" i="3"/>
  <c r="E11" i="3"/>
  <c r="E12" i="3"/>
  <c r="E15" i="3"/>
  <c r="E23" i="3"/>
  <c r="E28" i="3"/>
  <c r="E29" i="3"/>
  <c r="E33" i="3"/>
  <c r="E34" i="3"/>
  <c r="E35" i="3"/>
  <c r="E36" i="3"/>
  <c r="E40" i="3"/>
  <c r="E41" i="3"/>
  <c r="E42" i="3"/>
  <c r="E44" i="3"/>
  <c r="E45" i="3"/>
  <c r="E46" i="3"/>
  <c r="E47" i="3"/>
  <c r="E48" i="3"/>
  <c r="E49" i="3"/>
  <c r="E50" i="3"/>
  <c r="E53" i="3"/>
  <c r="E54" i="3"/>
  <c r="D30" i="3"/>
  <c r="D37" i="3"/>
  <c r="D51" i="3"/>
  <c r="E25" i="3" l="1"/>
  <c r="E30" i="3"/>
  <c r="I74" i="9"/>
  <c r="K76" i="9"/>
  <c r="I71" i="9"/>
  <c r="K39" i="9"/>
  <c r="K75" i="9" s="1"/>
  <c r="D26" i="3"/>
  <c r="D31" i="3" s="1"/>
  <c r="E31" i="3" s="1"/>
  <c r="E51" i="3"/>
  <c r="E13" i="3"/>
  <c r="K71" i="9"/>
  <c r="I73" i="9"/>
  <c r="E37" i="3"/>
  <c r="K73" i="9"/>
  <c r="G10" i="5"/>
  <c r="K72" i="9"/>
  <c r="G9" i="32"/>
  <c r="K74" i="9"/>
  <c r="I72" i="9"/>
  <c r="I77" i="9"/>
  <c r="D52" i="3" l="1"/>
  <c r="D55" i="3" s="1"/>
  <c r="D56" i="3" s="1"/>
  <c r="E52" i="3"/>
  <c r="E55" i="3" s="1"/>
  <c r="E26" i="3"/>
  <c r="G11" i="5"/>
  <c r="G18" i="5" s="1"/>
  <c r="G14" i="38" s="1"/>
  <c r="K77" i="9"/>
  <c r="K70" i="9"/>
  <c r="L55" i="9" l="1"/>
  <c r="M55" i="9" s="1"/>
  <c r="N55" i="9" s="1"/>
  <c r="O55" i="9" s="1"/>
  <c r="L59" i="9"/>
  <c r="M59" i="9" s="1"/>
  <c r="N59" i="9" s="1"/>
  <c r="O59" i="9" s="1"/>
  <c r="L56" i="9"/>
  <c r="M56" i="9" s="1"/>
  <c r="N56" i="9" s="1"/>
  <c r="O56" i="9" s="1"/>
  <c r="L60" i="9"/>
  <c r="M60" i="9" s="1"/>
  <c r="N60" i="9" s="1"/>
  <c r="O60" i="9" s="1"/>
  <c r="L57" i="9"/>
  <c r="M57" i="9" s="1"/>
  <c r="N57" i="9" s="1"/>
  <c r="O57" i="9" s="1"/>
  <c r="L58" i="9"/>
  <c r="M58" i="9" s="1"/>
  <c r="N58" i="9" s="1"/>
  <c r="O58" i="9" s="1"/>
  <c r="L47" i="9"/>
  <c r="M47" i="9" s="1"/>
  <c r="N47" i="9" s="1"/>
  <c r="O47" i="9" s="1"/>
  <c r="L66" i="9"/>
  <c r="L65" i="9"/>
  <c r="M65" i="9" s="1"/>
  <c r="N65" i="9" s="1"/>
  <c r="O65" i="9" s="1"/>
  <c r="L54" i="9"/>
  <c r="L64" i="9"/>
  <c r="M64" i="9" s="1"/>
  <c r="N64" i="9" s="1"/>
  <c r="O64" i="9" s="1"/>
  <c r="L63" i="9"/>
  <c r="M63" i="9" s="1"/>
  <c r="N63" i="9" s="1"/>
  <c r="O63" i="9" s="1"/>
  <c r="L62" i="9"/>
  <c r="M62" i="9" s="1"/>
  <c r="N62" i="9" s="1"/>
  <c r="O62" i="9" s="1"/>
  <c r="L61" i="9"/>
  <c r="M61" i="9" s="1"/>
  <c r="N61" i="9" s="1"/>
  <c r="O61" i="9" s="1"/>
  <c r="L43" i="9"/>
  <c r="M43" i="9" s="1"/>
  <c r="N43" i="9" s="1"/>
  <c r="O43" i="9" s="1"/>
  <c r="L29" i="9"/>
  <c r="M29" i="9" s="1"/>
  <c r="N29" i="9" s="1"/>
  <c r="O29" i="9" s="1"/>
  <c r="L50" i="9"/>
  <c r="M50" i="9" s="1"/>
  <c r="N50" i="9" s="1"/>
  <c r="O50" i="9" s="1"/>
  <c r="L51" i="9"/>
  <c r="M51" i="9" s="1"/>
  <c r="N51" i="9" s="1"/>
  <c r="O51" i="9" s="1"/>
  <c r="L11" i="9"/>
  <c r="M11" i="9" s="1"/>
  <c r="N11" i="9" s="1"/>
  <c r="O11" i="9" s="1"/>
  <c r="L23" i="9"/>
  <c r="M23" i="9" s="1"/>
  <c r="N23" i="9" s="1"/>
  <c r="O23" i="9" s="1"/>
  <c r="L21" i="9"/>
  <c r="M21" i="9" s="1"/>
  <c r="N21" i="9" s="1"/>
  <c r="O21" i="9" s="1"/>
  <c r="L19" i="9"/>
  <c r="M19" i="9" s="1"/>
  <c r="N19" i="9" s="1"/>
  <c r="O19" i="9" s="1"/>
  <c r="L17" i="9"/>
  <c r="M17" i="9" s="1"/>
  <c r="N17" i="9" s="1"/>
  <c r="O17" i="9" s="1"/>
  <c r="L15" i="9"/>
  <c r="M15" i="9" s="1"/>
  <c r="N15" i="9" s="1"/>
  <c r="O15" i="9" s="1"/>
  <c r="L13" i="9"/>
  <c r="M13" i="9" s="1"/>
  <c r="N13" i="9" s="1"/>
  <c r="O13" i="9" s="1"/>
  <c r="L9" i="9"/>
  <c r="M9" i="9" s="1"/>
  <c r="N9" i="9" s="1"/>
  <c r="O9" i="9" s="1"/>
  <c r="L7" i="9"/>
  <c r="M7" i="9" s="1"/>
  <c r="N7" i="9" s="1"/>
  <c r="O7" i="9" s="1"/>
  <c r="L28" i="9"/>
  <c r="M28" i="9" s="1"/>
  <c r="N28" i="9" s="1"/>
  <c r="O28" i="9" s="1"/>
  <c r="L33" i="9"/>
  <c r="M33" i="9" s="1"/>
  <c r="N33" i="9" s="1"/>
  <c r="O33" i="9" s="1"/>
  <c r="L37" i="9"/>
  <c r="M37" i="9" s="1"/>
  <c r="N37" i="9" s="1"/>
  <c r="O37" i="9" s="1"/>
  <c r="L32" i="9"/>
  <c r="M32" i="9" s="1"/>
  <c r="N32" i="9" s="1"/>
  <c r="O32" i="9" s="1"/>
  <c r="L26" i="9"/>
  <c r="M26" i="9" s="1"/>
  <c r="N26" i="9" s="1"/>
  <c r="O26" i="9" s="1"/>
  <c r="L31" i="9"/>
  <c r="M31" i="9" s="1"/>
  <c r="N31" i="9" s="1"/>
  <c r="O31" i="9" s="1"/>
  <c r="L35" i="9"/>
  <c r="M35" i="9" s="1"/>
  <c r="N35" i="9" s="1"/>
  <c r="O35" i="9" s="1"/>
  <c r="L30" i="9"/>
  <c r="M30" i="9" s="1"/>
  <c r="N30" i="9" s="1"/>
  <c r="O30" i="9" s="1"/>
  <c r="L34" i="9"/>
  <c r="M34" i="9" s="1"/>
  <c r="N34" i="9" s="1"/>
  <c r="O34" i="9" s="1"/>
  <c r="L24" i="9"/>
  <c r="M24" i="9" s="1"/>
  <c r="N24" i="9" s="1"/>
  <c r="O24" i="9" s="1"/>
  <c r="L22" i="9"/>
  <c r="M22" i="9" s="1"/>
  <c r="N22" i="9" s="1"/>
  <c r="O22" i="9" s="1"/>
  <c r="L20" i="9"/>
  <c r="M20" i="9" s="1"/>
  <c r="N20" i="9" s="1"/>
  <c r="O20" i="9" s="1"/>
  <c r="L18" i="9"/>
  <c r="M18" i="9" s="1"/>
  <c r="N18" i="9" s="1"/>
  <c r="O18" i="9" s="1"/>
  <c r="L16" i="9"/>
  <c r="M16" i="9" s="1"/>
  <c r="N16" i="9" s="1"/>
  <c r="O16" i="9" s="1"/>
  <c r="L14" i="9"/>
  <c r="M14" i="9" s="1"/>
  <c r="N14" i="9" s="1"/>
  <c r="O14" i="9" s="1"/>
  <c r="L12" i="9"/>
  <c r="M12" i="9" s="1"/>
  <c r="N12" i="9" s="1"/>
  <c r="O12" i="9" s="1"/>
  <c r="L8" i="9"/>
  <c r="M8" i="9" s="1"/>
  <c r="N8" i="9" s="1"/>
  <c r="O8" i="9" s="1"/>
  <c r="L6" i="9"/>
  <c r="M6" i="9" s="1"/>
  <c r="N6" i="9" s="1"/>
  <c r="O6" i="9" s="1"/>
  <c r="L27" i="9"/>
  <c r="M27" i="9" s="1"/>
  <c r="N27" i="9" s="1"/>
  <c r="O27" i="9" s="1"/>
  <c r="L36" i="9"/>
  <c r="M36" i="9" s="1"/>
  <c r="N36" i="9" s="1"/>
  <c r="O36" i="9" s="1"/>
  <c r="L49" i="9"/>
  <c r="M49" i="9" s="1"/>
  <c r="N49" i="9" s="1"/>
  <c r="O49" i="9" s="1"/>
  <c r="E15" i="32"/>
  <c r="G13" i="38" s="1"/>
  <c r="G15" i="38" s="1"/>
  <c r="K79" i="9"/>
  <c r="G15" i="32" s="1"/>
  <c r="G25" i="5"/>
  <c r="G26" i="38" s="1"/>
  <c r="L39" i="9"/>
  <c r="M39" i="9" s="1"/>
  <c r="N39" i="9" s="1"/>
  <c r="L53" i="9"/>
  <c r="M53" i="9" s="1"/>
  <c r="N53" i="9" s="1"/>
  <c r="O53" i="9" s="1"/>
  <c r="E56" i="3"/>
  <c r="L45" i="9"/>
  <c r="M45" i="9" s="1"/>
  <c r="N45" i="9" s="1"/>
  <c r="O45" i="9" s="1"/>
  <c r="L42" i="9"/>
  <c r="M42" i="9" s="1"/>
  <c r="N42" i="9" s="1"/>
  <c r="O42" i="9" s="1"/>
  <c r="L41" i="9"/>
  <c r="M41" i="9" s="1"/>
  <c r="N41" i="9" s="1"/>
  <c r="O41" i="9" s="1"/>
  <c r="L46" i="9"/>
  <c r="M46" i="9" s="1"/>
  <c r="N46" i="9" s="1"/>
  <c r="O46" i="9" s="1"/>
  <c r="D57" i="3"/>
  <c r="L40" i="9"/>
  <c r="M40" i="9" s="1"/>
  <c r="N40" i="9" s="1"/>
  <c r="L44" i="9"/>
  <c r="M44" i="9" s="1"/>
  <c r="N44" i="9" s="1"/>
  <c r="O44" i="9" s="1"/>
  <c r="L48" i="9"/>
  <c r="M48" i="9" s="1"/>
  <c r="N48" i="9" s="1"/>
  <c r="O48" i="9" s="1"/>
  <c r="M54" i="9" l="1"/>
  <c r="N54" i="9" s="1"/>
  <c r="O54" i="9" s="1"/>
  <c r="M66" i="9"/>
  <c r="N66" i="9" s="1"/>
  <c r="O66" i="9" s="1"/>
  <c r="M73" i="9"/>
  <c r="M74" i="9"/>
  <c r="M72" i="9"/>
  <c r="M71" i="9"/>
  <c r="M75" i="9"/>
  <c r="N73" i="9"/>
  <c r="O73" i="9" s="1"/>
  <c r="N75" i="9"/>
  <c r="O75" i="9" s="1"/>
  <c r="O39" i="9"/>
  <c r="O40" i="9"/>
  <c r="N74" i="9"/>
  <c r="O74" i="9" s="1"/>
  <c r="N71" i="9"/>
  <c r="O71" i="9" s="1"/>
  <c r="G26" i="5"/>
  <c r="G27" i="5" s="1"/>
  <c r="G27" i="38" s="1"/>
  <c r="G33" i="5"/>
  <c r="N72" i="9"/>
  <c r="O72" i="9" s="1"/>
  <c r="N76" i="9" l="1"/>
  <c r="O76" i="9" s="1"/>
  <c r="M70" i="9"/>
  <c r="C23" i="32" s="1"/>
  <c r="N77" i="9"/>
  <c r="O77" i="9" s="1"/>
  <c r="M76" i="9"/>
  <c r="N70" i="9"/>
  <c r="C22" i="32" s="1"/>
  <c r="M77" i="9"/>
  <c r="C25" i="32" l="1"/>
  <c r="C26" i="32" s="1"/>
  <c r="G25" i="38" s="1"/>
  <c r="G29" i="38" s="1"/>
  <c r="G24" i="38"/>
  <c r="G28" i="38" s="1"/>
  <c r="O70" i="9"/>
  <c r="E26" i="43"/>
</calcChain>
</file>

<file path=xl/sharedStrings.xml><?xml version="1.0" encoding="utf-8"?>
<sst xmlns="http://schemas.openxmlformats.org/spreadsheetml/2006/main" count="762" uniqueCount="307">
  <si>
    <t>Bodenbelag</t>
  </si>
  <si>
    <t>Nutzung</t>
  </si>
  <si>
    <t>Gruppe</t>
  </si>
  <si>
    <t>Fläche gesamt:</t>
  </si>
  <si>
    <t>Fläche Gruppe A</t>
  </si>
  <si>
    <t>Fläche Gruppe D</t>
  </si>
  <si>
    <t>Fläche Gruppe F</t>
  </si>
  <si>
    <t>definierte
Leistung
m²/h</t>
  </si>
  <si>
    <t>Jahres-
stunden</t>
  </si>
  <si>
    <t>Jahres-
kosten</t>
  </si>
  <si>
    <t>Monats-
kosten</t>
  </si>
  <si>
    <t>Reinigungs-
tage
pro Jahr</t>
  </si>
  <si>
    <t>Raum
Nr.</t>
  </si>
  <si>
    <t>Fläche 
in m²</t>
  </si>
  <si>
    <t>Jahresreini-gungsfläche
in m²</t>
  </si>
  <si>
    <t>Preis pro 
m² und
 Monat</t>
  </si>
  <si>
    <t>Fläche Gruppe EF</t>
  </si>
  <si>
    <t>Fläche Gruppe VF</t>
  </si>
  <si>
    <t>Fläche Gruppe VT</t>
  </si>
  <si>
    <t>Fläche Gruppe I</t>
  </si>
  <si>
    <t>EF</t>
  </si>
  <si>
    <t>I</t>
  </si>
  <si>
    <t>VF</t>
  </si>
  <si>
    <t>A</t>
  </si>
  <si>
    <t>F</t>
  </si>
  <si>
    <t>D</t>
  </si>
  <si>
    <t>VT</t>
  </si>
  <si>
    <t>Bereich</t>
  </si>
  <si>
    <t>1.00</t>
  </si>
  <si>
    <t>Produktiver Stundenlohn (Ecklohn)</t>
  </si>
  <si>
    <t>Nr.</t>
  </si>
  <si>
    <t>Position</t>
  </si>
  <si>
    <t>Betrag in €</t>
  </si>
  <si>
    <t>2.00</t>
  </si>
  <si>
    <t>Lohngebundene Kosten</t>
  </si>
  <si>
    <t>2.10</t>
  </si>
  <si>
    <t>2.11</t>
  </si>
  <si>
    <t>Krankenversicherung</t>
  </si>
  <si>
    <t>2.12</t>
  </si>
  <si>
    <t>2.13</t>
  </si>
  <si>
    <t>2.14</t>
  </si>
  <si>
    <t>2.15</t>
  </si>
  <si>
    <t>2.16</t>
  </si>
  <si>
    <t>2.17</t>
  </si>
  <si>
    <t xml:space="preserve">Rentenverischerung </t>
  </si>
  <si>
    <t>Arbeitslosenversicherung</t>
  </si>
  <si>
    <t>U2 Mutterschaftsaufwendungen</t>
  </si>
  <si>
    <t>U3 Insolvenzgeldumlage</t>
  </si>
  <si>
    <t>Gesetzliche Unfallversicherung</t>
  </si>
  <si>
    <t>2.20</t>
  </si>
  <si>
    <t>Soziallöhne</t>
  </si>
  <si>
    <t>2.21</t>
  </si>
  <si>
    <t>2.22</t>
  </si>
  <si>
    <t>2.23</t>
  </si>
  <si>
    <t>2.24</t>
  </si>
  <si>
    <t>2.25</t>
  </si>
  <si>
    <t xml:space="preserve">Gesetzliche Feiertage </t>
  </si>
  <si>
    <t>Urlaubsentgelt</t>
  </si>
  <si>
    <t>Arbeitsfreistellung</t>
  </si>
  <si>
    <t>Lohnfortzahlung im Krankheitsfall</t>
  </si>
  <si>
    <t>Zusätzliches Urlaubsgeld</t>
  </si>
  <si>
    <t>Summe Sozialversicherungsbeiträge u. Soziallöhne</t>
  </si>
  <si>
    <t>2.30</t>
  </si>
  <si>
    <t>2.31</t>
  </si>
  <si>
    <t>2.32</t>
  </si>
  <si>
    <t>Zusätzliche lohngebundene Kosten</t>
  </si>
  <si>
    <t>Haftpflichtversicherung</t>
  </si>
  <si>
    <t>Sonstige Personalkosten</t>
  </si>
  <si>
    <t xml:space="preserve">3.00 </t>
  </si>
  <si>
    <t>3.10</t>
  </si>
  <si>
    <t>3.20</t>
  </si>
  <si>
    <t>3.30</t>
  </si>
  <si>
    <t>3.40</t>
  </si>
  <si>
    <t>Sondereinzelkosten</t>
  </si>
  <si>
    <t>4.00</t>
  </si>
  <si>
    <t>Unternehmensbezogene Kosten</t>
  </si>
  <si>
    <t>4.10</t>
  </si>
  <si>
    <t>4.11</t>
  </si>
  <si>
    <t>4.12</t>
  </si>
  <si>
    <t>4.20</t>
  </si>
  <si>
    <t>4.30</t>
  </si>
  <si>
    <t>4.31</t>
  </si>
  <si>
    <t>4.32</t>
  </si>
  <si>
    <t>4.40</t>
  </si>
  <si>
    <t>4.50</t>
  </si>
  <si>
    <t>4.60</t>
  </si>
  <si>
    <t>4.70</t>
  </si>
  <si>
    <t>4.80</t>
  </si>
  <si>
    <t>Gehälter</t>
  </si>
  <si>
    <t>Fuhrparkkosten</t>
  </si>
  <si>
    <t>Fertigungshilfskosten</t>
  </si>
  <si>
    <t>Schwerbehindertenabgabe</t>
  </si>
  <si>
    <t>Sonstige Verwaltungskosten</t>
  </si>
  <si>
    <t>Betriebsratkosten</t>
  </si>
  <si>
    <t>Vorfinanzierung Sozialversicherungsbeiträge</t>
  </si>
  <si>
    <t>5.00</t>
  </si>
  <si>
    <t>6.00</t>
  </si>
  <si>
    <t>7.00</t>
  </si>
  <si>
    <t>Gewerbesteuer</t>
  </si>
  <si>
    <t>Wagnis- / Gewinnzuschlag auf die Selbstkosten</t>
  </si>
  <si>
    <t>Kalkulationszuschlag auf die Produktivlöhne
(Stundenverrechnungssatz - Ziffer 1.00)</t>
  </si>
  <si>
    <t>Lohnkostenanteil am Preis in %</t>
  </si>
  <si>
    <t>Anteil am 
Tariflohn in %</t>
  </si>
  <si>
    <t>Kosten:</t>
  </si>
  <si>
    <t>Pflegeversicherung</t>
  </si>
  <si>
    <t>Leistung:</t>
  </si>
  <si>
    <t>Stundenverrechnungssatz Grundreinigung</t>
  </si>
  <si>
    <t>Kosten pro Gesamtgrundreinigung (netto)</t>
  </si>
  <si>
    <t>Kosten pro Gesamtgrundreinigung (brutto)</t>
  </si>
  <si>
    <t>Abrechnung:</t>
  </si>
  <si>
    <t xml:space="preserve">Kosten für die Grundreinigung pro m² (netto) </t>
  </si>
  <si>
    <t>Sozialversicherung auf Pos. 2.21</t>
  </si>
  <si>
    <t>Sozialversicherung auf Pos. 2.22</t>
  </si>
  <si>
    <t>Sozialversicherung auf Pos. 2.23</t>
  </si>
  <si>
    <t>Sozialversicherung auf Pos. 2.24</t>
  </si>
  <si>
    <t>Sozialversicherung auf Pos. 2.25</t>
  </si>
  <si>
    <t>Zwischensumme der Positionen unter 2.10</t>
  </si>
  <si>
    <t>Zwischensumme der Positionen unter 2.20</t>
  </si>
  <si>
    <t>Sonstige auftragsbezogene Kosten</t>
  </si>
  <si>
    <t>Löhne für Aufsichten / Vorarbeiter (inkl. sozialer Folgekosten)</t>
  </si>
  <si>
    <t>Fertigungsmaterial, Maschinen und Geräte, Afa, etc.</t>
  </si>
  <si>
    <t>Zwischensumme der Positionen unter 2.30</t>
  </si>
  <si>
    <t>Gehälter Technische Angestellte, inkl. Lohnfolgekosten</t>
  </si>
  <si>
    <t>Gehälter Kaufmännische Angestellte, inkl. Lohnfolgekosten</t>
  </si>
  <si>
    <t>Löhne Hilfsdienste, inkl. Lohnfolgekosten</t>
  </si>
  <si>
    <t>Sonstige Kosten (Verbandsbeiträge, Zertifizierung, etc.)</t>
  </si>
  <si>
    <t>Zwischensumme der Positionen unter 3.00</t>
  </si>
  <si>
    <t>Stundenverrechnungssatz in % v. PL und in €
(Summe Pos. 5.00 bis 7.00)</t>
  </si>
  <si>
    <t>Summe lohngebundene Kosten (2.10 - 2.30)</t>
  </si>
  <si>
    <t>Summe auftragsbezogene Kosten (3.10 - 3.40)</t>
  </si>
  <si>
    <t>Summe unternehmensbezogene Kosten (4.10 - 4.80)</t>
  </si>
  <si>
    <t>Sozialversicherungsbeiträge (Arbeitgeberanteil)</t>
  </si>
  <si>
    <t>Fahrtkostenzuschuss</t>
  </si>
  <si>
    <t>Lohnkostenanteil = ((Lohn + lohngebundene Kosten (inkl. Ziffer 3.10, 4.11, 4.12, 4.31)) x 100)
                                / Stundenverrechnungssatz</t>
  </si>
  <si>
    <t>1. Obergeschoss</t>
  </si>
  <si>
    <t>2. Obergeschoss</t>
  </si>
  <si>
    <t>Jährlich zu reinigende Flächen:</t>
  </si>
  <si>
    <t>Jährliche Grundreinigungsfläche</t>
  </si>
  <si>
    <t>Da die Grundreinigung jeweils nur in einzelnen Gebäudeteilen oder Räumen beauftragt wird, erfolgt die Abrechnung der Grundreinigung nach der tatsächlich grundgereinigten Fläche multipliziert mit dem hier angegebenen m²-Satz. Dieser m²-Satz errechnet sich aus den Kosten pro Gesamtgrundreinigung dividiert durch die jährliche Grundreinigungsfläche.</t>
  </si>
  <si>
    <t>Die Grundreinigung erfolgt immer nur nach Absprache mit dem Auftraggeber je nach Bedarf in einzelnen Gebäudeteilen oder Räumen.
Kalkuliert wird mit einer kompletten Grundreinigung pro Jahr.</t>
  </si>
  <si>
    <t>Jährliche Reinigungsfläche</t>
  </si>
  <si>
    <t>bestehende Reinigungsfläche</t>
  </si>
  <si>
    <t>Durchschnittliche Grundreinigungsleistung (Quadratmeter pro Stunde)</t>
  </si>
  <si>
    <t>Dies entspricht für die Grundreinigung einer jährlichen
Grundreinigungsstundenanzahl von</t>
  </si>
  <si>
    <t>Jährliche Reinigungsstunden</t>
  </si>
  <si>
    <t>Tägliche
Reinigungsstunden</t>
  </si>
  <si>
    <t>Mtl. Kosten
(netto)</t>
  </si>
  <si>
    <t>Jährl. Kosten (netto)</t>
  </si>
  <si>
    <t>Objekte:</t>
  </si>
  <si>
    <t>Umsatzsteuer:</t>
  </si>
  <si>
    <t>Jährl. Kosten
(brutto)</t>
  </si>
  <si>
    <t>Stunden-
verrechn.
satz</t>
  </si>
  <si>
    <t>USt in %</t>
  </si>
  <si>
    <t>Sonstige Betriebskosten</t>
  </si>
  <si>
    <t>Selbstkosten (Summe 1.00 bis 4.80)</t>
  </si>
  <si>
    <t>Fre-
quenz</t>
  </si>
  <si>
    <t>Beschreibung</t>
  </si>
  <si>
    <t>Verkehrsflächen (Flure)</t>
  </si>
  <si>
    <t>Verkehrsflächen (Treppen, Aufzüge)</t>
  </si>
  <si>
    <t>Reinigungs-
gruppe</t>
  </si>
  <si>
    <r>
      <t xml:space="preserve">Richtwert m²/h 
</t>
    </r>
    <r>
      <rPr>
        <b/>
        <sz val="9"/>
        <rFont val="Arial"/>
        <family val="2"/>
      </rPr>
      <t>(definierte Leistung m²/h)</t>
    </r>
  </si>
  <si>
    <t xml:space="preserve">Verwaltungs- und Büroräume, Besprechungs- und Konferenzräume </t>
  </si>
  <si>
    <t>Sanitäre Anlagen (Toiletten, Waschräume, Duschen und Vorräume)</t>
  </si>
  <si>
    <t xml:space="preserve">VT </t>
  </si>
  <si>
    <t>Sozialräume (Teeküchen, Speiseräume, Kantinen, Cafeteria, Arzt- und Sanitätsräume)</t>
  </si>
  <si>
    <t>Technikräume, Heizungsräume, Installationsräume, Lagerräume, Aktenräume, Archivräume</t>
  </si>
  <si>
    <t>Es ist Wert auf hohe Sauberkeit zu legen, so dass zur Vergleichsberechnung der Angebote die Richtwerte herangezogen werden!</t>
  </si>
  <si>
    <t xml:space="preserve">Die Richtwerte sind m²- Leistungen pro Reinigungsmitarbeiter und Arbeitsstunde.
Jeder Anbieter muss auf Grund seiner angebotenen individuellen Technik, Auftragsbearbeitung und der
unterschiedlichen Turnusse seine Richtwerte selbst kalkulieren. Als Orientierung dienen die empfohlenen Leistungszahlen der Industriegewerkschaft Bauen-Agrar-Umwelt (Stand: 2011). </t>
  </si>
  <si>
    <t>Nr. aus Leistungsbe-schreibung</t>
  </si>
  <si>
    <t>Bezeichnung</t>
  </si>
  <si>
    <t>durchzuführende Arbeiten</t>
  </si>
  <si>
    <t>Reinigungsgruppen</t>
  </si>
  <si>
    <t>3.2.1</t>
  </si>
  <si>
    <t>Entfernen haftender und nicht-haftender Verschmutzungen</t>
  </si>
  <si>
    <t>Enfernen haftender und nicht-haftender Verschmutzungen</t>
  </si>
  <si>
    <t>Feuerlöscher</t>
  </si>
  <si>
    <t>Wandtafeln, Flipcharts, Infotafeln, Prospektständern, Gestelle</t>
  </si>
  <si>
    <t>Schreibtischlampen/Stehlampen, Telefone</t>
  </si>
  <si>
    <t>komplett feucht reinigen und gegebenenfalls durchspülen</t>
  </si>
  <si>
    <t>Handtuchspendern, Seifenspendern, WC-Papierhaltern</t>
  </si>
  <si>
    <t>WC-Bürsten, WC-Bürstenhaltern</t>
  </si>
  <si>
    <t>Fensterbänke</t>
  </si>
  <si>
    <t>Enfernen haftender und nicht-haftender Verschmutzungen, nass reinigen</t>
  </si>
  <si>
    <t>3.5</t>
  </si>
  <si>
    <t>Lasten- und Personenaufzüge (innen und außen)</t>
  </si>
  <si>
    <t>3.6</t>
  </si>
  <si>
    <t>Silikonfugen</t>
  </si>
  <si>
    <t>Enfernen haftender und nicht-haftender Verschmutzungen sowie Schimmel</t>
  </si>
  <si>
    <t>3.7</t>
  </si>
  <si>
    <t>Sanitätsliege (Liegefläche, Gestell)</t>
  </si>
  <si>
    <t>3.8</t>
  </si>
  <si>
    <t>Spinnenweben</t>
  </si>
  <si>
    <t xml:space="preserve">Entfernen </t>
  </si>
  <si>
    <t>2. Untergeschoss</t>
  </si>
  <si>
    <t>Erdgeschossgeschoss</t>
  </si>
  <si>
    <t>1. Untergeschoss</t>
  </si>
  <si>
    <t>Juramarmor</t>
  </si>
  <si>
    <t>Aufzug</t>
  </si>
  <si>
    <t>Z</t>
  </si>
  <si>
    <t>Flur</t>
  </si>
  <si>
    <t>Treppenhaus</t>
  </si>
  <si>
    <t>Beschichtung</t>
  </si>
  <si>
    <t>Lager/Technik</t>
  </si>
  <si>
    <t>Fliesen</t>
  </si>
  <si>
    <t>Putzraum</t>
  </si>
  <si>
    <t>Linoleum</t>
  </si>
  <si>
    <t>WCs</t>
  </si>
  <si>
    <t>Eingangsbereich</t>
  </si>
  <si>
    <t>Großraumbüro</t>
  </si>
  <si>
    <t>Teeküche</t>
  </si>
  <si>
    <t>Teppich</t>
  </si>
  <si>
    <t>E</t>
  </si>
  <si>
    <t>j4</t>
  </si>
  <si>
    <t>Duschen</t>
  </si>
  <si>
    <t>tägliche Reinigungsstunden:</t>
  </si>
  <si>
    <t>Treppe Z</t>
  </si>
  <si>
    <t>Treppe Dach</t>
  </si>
  <si>
    <t>Konferenzbereich</t>
  </si>
  <si>
    <r>
      <rPr>
        <b/>
        <strike/>
        <sz val="8"/>
        <rFont val="Tahoma"/>
        <family val="2"/>
      </rPr>
      <t>1 = einmal wöchentlich</t>
    </r>
    <r>
      <rPr>
        <b/>
        <sz val="8"/>
        <rFont val="Tahoma"/>
        <family val="2"/>
      </rPr>
      <t xml:space="preserve">  ♦  2 = zweimal wöchentlich  ♦  5 = fünfmal wöchentlich  ♦  </t>
    </r>
    <r>
      <rPr>
        <b/>
        <strike/>
        <sz val="8"/>
        <rFont val="Tahoma"/>
        <family val="2"/>
      </rPr>
      <t>m1 = einmal monatlich</t>
    </r>
    <r>
      <rPr>
        <b/>
        <sz val="8"/>
        <rFont val="Tahoma"/>
        <family val="2"/>
      </rPr>
      <t xml:space="preserve">  ♦  j4 = viermal jährlich</t>
    </r>
  </si>
  <si>
    <t>Fläche:</t>
  </si>
  <si>
    <t>Gesamte Reinigungsfläche für die Unterhalt- und Grundreinigung</t>
  </si>
  <si>
    <t>Stunden:</t>
  </si>
  <si>
    <r>
      <t xml:space="preserve">Jahresreinigungsstunden - </t>
    </r>
    <r>
      <rPr>
        <b/>
        <sz val="10"/>
        <rFont val="Arial"/>
        <family val="2"/>
      </rPr>
      <t>Unterhaltsreinigung</t>
    </r>
  </si>
  <si>
    <r>
      <t xml:space="preserve">Jahresreinigungsstunden - </t>
    </r>
    <r>
      <rPr>
        <b/>
        <sz val="10"/>
        <rFont val="Arial"/>
        <family val="2"/>
      </rPr>
      <t>Grundreinigung</t>
    </r>
  </si>
  <si>
    <t>Summe Jahresreinigungsstunden</t>
  </si>
  <si>
    <t>Die o. g. Summe der Jahresreinigungsstunden wird mit einem Prozentsatz von 55 % bei der Wertung gewichtet - vgl. auch Ausführungen in den Bewerbungsbedingungen.</t>
  </si>
  <si>
    <r>
      <t xml:space="preserve">Unterhaltsreinigung - </t>
    </r>
    <r>
      <rPr>
        <sz val="10"/>
        <rFont val="Arial"/>
        <family val="2"/>
      </rPr>
      <t>jährliche Kosten (brutto) (Auftragsendwert)</t>
    </r>
  </si>
  <si>
    <r>
      <t xml:space="preserve">Grundreinigung </t>
    </r>
    <r>
      <rPr>
        <sz val="10"/>
        <rFont val="Arial"/>
        <family val="2"/>
      </rPr>
      <t>- jährliche Kosten (brutto) (Auftragsendwert)</t>
    </r>
  </si>
  <si>
    <t>Summe jährliche Kosten (brutto)</t>
  </si>
  <si>
    <t>Eingangsbereich  (Flure)</t>
  </si>
  <si>
    <t>Reinigungshäufigkeiten:</t>
  </si>
  <si>
    <t>3.1.1</t>
  </si>
  <si>
    <t>Fußboden textile Bodenbeläge</t>
  </si>
  <si>
    <t>saugen, zur Fleckentfernung shampoonieren</t>
  </si>
  <si>
    <t>x</t>
  </si>
  <si>
    <t>1 = 1 x wöchentlich</t>
  </si>
  <si>
    <t>3.1.2</t>
  </si>
  <si>
    <t>Fußboden nicht-textile Bodenbeläge</t>
  </si>
  <si>
    <t>Entfernen nicht-haftender Verschmutzungen</t>
  </si>
  <si>
    <t>Entfernen haftender Vermutzungen mit vorheriger Grobschmutzentfernung</t>
  </si>
  <si>
    <t>nB</t>
  </si>
  <si>
    <t>5 = 5 x wöchentlich</t>
  </si>
  <si>
    <t>pflegen</t>
  </si>
  <si>
    <t>j1</t>
  </si>
  <si>
    <r>
      <t>Schreib-/ Besucher- und Besprechungs</t>
    </r>
    <r>
      <rPr>
        <sz val="11"/>
        <rFont val="Tahoma"/>
        <family val="2"/>
      </rPr>
      <t>tische sowie Sideboards/ Rollcontainern/ Vitrinen/ Schränke/ Regale</t>
    </r>
  </si>
  <si>
    <t>2 = 2 x wöchentlich</t>
  </si>
  <si>
    <t>Griffspuren und sichtbare Verschmutzungen entfernen (bis 1,80 m Höhe)</t>
  </si>
  <si>
    <t>j6</t>
  </si>
  <si>
    <t>m1</t>
  </si>
  <si>
    <t>komplett feucht reinigen  (auch über 1,80 m Höhe)</t>
  </si>
  <si>
    <t>3 = 3 x wöchentlich</t>
  </si>
  <si>
    <t>3.2.2</t>
  </si>
  <si>
    <t>Schreibtischstühle, Besucherstühle</t>
  </si>
  <si>
    <t>saugen, Entfernen haftender und nicht-haftender Verschmutzungen</t>
  </si>
  <si>
    <t>3.2.3</t>
  </si>
  <si>
    <t>Abfalleimer, Papierkörbe</t>
  </si>
  <si>
    <t>leeren, Entfernen haftender und nicht-haftender Verschmutzungen, mit neuem Plastikbeutel versehen</t>
  </si>
  <si>
    <t>m2 = 2 x monatlich</t>
  </si>
  <si>
    <t xml:space="preserve">Entferner haftender und nicht-haftender Verschmutzungen </t>
  </si>
  <si>
    <t>3.2.4</t>
  </si>
  <si>
    <t>j2</t>
  </si>
  <si>
    <t>3.2.5</t>
  </si>
  <si>
    <t>m1 = 1 x monatlich</t>
  </si>
  <si>
    <t>3.2.6</t>
  </si>
  <si>
    <t>m2</t>
  </si>
  <si>
    <t>3.3.1</t>
  </si>
  <si>
    <t>WC-, Wasch- und Duschraum - Einrichtungen</t>
  </si>
  <si>
    <t>j6 = 6 x jährlich</t>
  </si>
  <si>
    <t>3.3.2</t>
  </si>
  <si>
    <t>Enfernen haftender und nicht-haftender Verschmutzungen, nach Bedarf bestücken</t>
  </si>
  <si>
    <t>3.3.3</t>
  </si>
  <si>
    <t>Enfernen haftender und nicht-haftender Verschmutzungen, nach Bedarf austauschen</t>
  </si>
  <si>
    <t>j4 = 4 x jährlich</t>
  </si>
  <si>
    <t>3.3.4</t>
  </si>
  <si>
    <t xml:space="preserve">Wandfliesen, Schamwänden, Duschtrennwänden, Badewannen </t>
  </si>
  <si>
    <t>3.4.1</t>
  </si>
  <si>
    <t>Fußleisten/ Heizkörper</t>
  </si>
  <si>
    <t>j2 = 2 x jährlich</t>
  </si>
  <si>
    <t>3.4.2</t>
  </si>
  <si>
    <t>Treppengeländer, Brüstungen</t>
  </si>
  <si>
    <t>j1 = 1 x jährlich</t>
  </si>
  <si>
    <t>Seitenschutz Treppengeländer</t>
  </si>
  <si>
    <t>Eingangstüren, Bürotüren, Zwischentüren, Hinweisschildern, Türgriffe, Türrahmen, Türbeschläge, Glastüren, Vitrinen, Spiegel,  Schaukästen, Dekoration, verglaste Bilder, Hakenleisten, Garderobe</t>
  </si>
  <si>
    <t>x = Frequenz entspr. Flächenverzeichnis</t>
  </si>
  <si>
    <t>3.4.3</t>
  </si>
  <si>
    <t>Lichtschalter, Steckdosen, Kabelkanäle</t>
  </si>
  <si>
    <t>nB = nach Bedarf</t>
  </si>
  <si>
    <t>3.4.4</t>
  </si>
  <si>
    <t>WC-Armaturen, Waschtischarmaturen, Duschköpfe, Spülen</t>
  </si>
  <si>
    <t>Bitte beachten Sie, dass die durchzuführenden Arbeiten in der Leistungsbeschreibung unter der jeweiligen Nummern 3.1 - 3.11 genauer definiert sind! Bei Widersprüchlichkeiten der durchzuführenden Arbeiten zwischen dem Leistungsverzeichnis und der Leistungsbeschreibung ist die Leistungsbeschreibung vorrangig!</t>
  </si>
  <si>
    <t>Leistungsrichtwerte zur Gebäudereinigung (Anlage 2) , Bezirk Mittelfranken Bezirksrathauserweiterung</t>
  </si>
  <si>
    <t>Stundenverrechnungssatz - Unterhaltsreinigung (Anlage 2)</t>
  </si>
  <si>
    <t>Übersicht Reinigungsturnus, inkl. der durchzuführenden Arbeiten   -   Unterhaltsreinigung - Bezirksrathauserweiterung (Anlage 2)</t>
  </si>
  <si>
    <t>Übersicht Unterhaltsreinigung Bezirksrathauserweiterung (Anlage 2)</t>
  </si>
  <si>
    <t>Übersicht Grundreinigung - Bezirksrathauserweiterung (Anlage 2)</t>
  </si>
  <si>
    <t>Gesamtübersicht Bezirk Mittelfranken Bezirksrathauserweiterung (Anlage 2)</t>
  </si>
  <si>
    <r>
      <t xml:space="preserve">Unterhaltsreinigung - </t>
    </r>
    <r>
      <rPr>
        <sz val="10"/>
        <rFont val="Arial"/>
        <family val="2"/>
      </rPr>
      <t xml:space="preserve">jährliche Kosten (netto) </t>
    </r>
  </si>
  <si>
    <r>
      <t xml:space="preserve">Grundreinigung </t>
    </r>
    <r>
      <rPr>
        <sz val="10"/>
        <rFont val="Arial"/>
        <family val="2"/>
      </rPr>
      <t>- jährliche Kosten (netto)</t>
    </r>
  </si>
  <si>
    <t>Summe jährliche Kosten (netto)</t>
  </si>
  <si>
    <t>Bezirk Mittelfranken Bezirksrathauserweiterung</t>
  </si>
  <si>
    <t>Zu reinigende Fläche:</t>
  </si>
  <si>
    <t>Reinigungsstunden BRE:</t>
  </si>
  <si>
    <t>Berzirksrathauserweiterung</t>
  </si>
  <si>
    <t>Stundenverrechnungssatz ist einheitlich:</t>
  </si>
  <si>
    <t>Bezirksrathauserweiterung</t>
  </si>
  <si>
    <t>Stundenverrechnungssatz - Grundreinigung (Anlage 2)</t>
  </si>
  <si>
    <t>Reinigungsflächenverzeichnis Bezirk Mittelfranken Bezirksrathauserweiterung (Anlage 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</si>
</sst>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 &quot;€&quot;"/>
    <numFmt numFmtId="165" formatCode="#,##0.00\ &quot;h&quot;"/>
    <numFmt numFmtId="166" formatCode="#,##0.00\ _€"/>
    <numFmt numFmtId="167" formatCode="General\ &quot;h&quot;"/>
    <numFmt numFmtId="168" formatCode="#,###\ &quot;m²&quot;"/>
    <numFmt numFmtId="169" formatCode="#,##0.00\ &quot;m²&quot;"/>
    <numFmt numFmtId="170" formatCode="#,##0.00\ &quot;m²/h&quot;"/>
    <numFmt numFmtId="171" formatCode="#,##0.00\ &quot;€/h&quot;"/>
    <numFmt numFmtId="172" formatCode="#,##0.00\ &quot;€/m²&quot;"/>
    <numFmt numFmtId="173" formatCode="0.00\ &quot;h&quot;"/>
  </numFmts>
  <fonts count="27" x14ac:knownFonts="1">
    <font>
      <sz val="10"/>
      <name val="Arial"/>
    </font>
    <font>
      <sz val="10"/>
      <name val="Arial"/>
      <family val="2"/>
    </font>
    <font>
      <sz val="8"/>
      <name val="Arial"/>
      <family val="2"/>
    </font>
    <font>
      <b/>
      <sz val="10"/>
      <name val="Arial"/>
      <family val="2"/>
    </font>
    <font>
      <sz val="8"/>
      <name val="Arial"/>
      <family val="2"/>
    </font>
    <font>
      <b/>
      <sz val="8"/>
      <name val="Arial"/>
      <family val="2"/>
    </font>
    <font>
      <b/>
      <sz val="12"/>
      <name val="Arial"/>
      <family val="2"/>
    </font>
    <font>
      <sz val="10"/>
      <name val="Arial"/>
      <family val="2"/>
    </font>
    <font>
      <b/>
      <sz val="11"/>
      <name val="Arial"/>
      <family val="2"/>
    </font>
    <font>
      <b/>
      <sz val="10"/>
      <name val="Tahoma"/>
      <family val="2"/>
    </font>
    <font>
      <sz val="8"/>
      <name val="Tahoma"/>
      <family val="2"/>
    </font>
    <font>
      <b/>
      <sz val="8"/>
      <name val="Tahoma"/>
      <family val="2"/>
    </font>
    <font>
      <b/>
      <u/>
      <sz val="10"/>
      <color indexed="10"/>
      <name val="Tahoma"/>
      <family val="2"/>
    </font>
    <font>
      <b/>
      <sz val="8"/>
      <color indexed="52"/>
      <name val="Tahoma"/>
      <family val="2"/>
    </font>
    <font>
      <sz val="10"/>
      <color rgb="FFFF0000"/>
      <name val="Arial"/>
      <family val="2"/>
    </font>
    <font>
      <b/>
      <sz val="11"/>
      <color rgb="FFFF0000"/>
      <name val="Arial"/>
      <family val="2"/>
    </font>
    <font>
      <sz val="9"/>
      <name val="Arial"/>
      <family val="2"/>
    </font>
    <font>
      <b/>
      <sz val="9"/>
      <name val="Arial"/>
      <family val="2"/>
    </font>
    <font>
      <sz val="11"/>
      <name val="Arial"/>
      <family val="2"/>
    </font>
    <font>
      <b/>
      <sz val="11"/>
      <name val="Tahoma"/>
      <family val="2"/>
    </font>
    <font>
      <sz val="10"/>
      <name val="Arial"/>
      <family val="2"/>
      <charset val="1"/>
    </font>
    <font>
      <b/>
      <strike/>
      <sz val="8"/>
      <name val="Tahoma"/>
      <family val="2"/>
    </font>
    <font>
      <sz val="11"/>
      <name val="Tahoma"/>
      <family val="2"/>
    </font>
    <font>
      <strike/>
      <sz val="11"/>
      <name val="Tahoma"/>
      <family val="2"/>
    </font>
    <font>
      <i/>
      <sz val="11"/>
      <name val="Tahoma"/>
      <family val="2"/>
    </font>
    <font>
      <strike/>
      <sz val="11"/>
      <name val="Arial"/>
      <family val="2"/>
    </font>
    <font>
      <b/>
      <u/>
      <sz val="10"/>
      <name val="Arial"/>
      <family val="2"/>
    </font>
  </fonts>
  <fills count="8">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theme="2"/>
        <bgColor indexed="64"/>
      </patternFill>
    </fill>
    <fill>
      <patternFill patternType="solid">
        <fgColor rgb="FF00FF00"/>
        <bgColor rgb="FF000000"/>
      </patternFill>
    </fill>
    <fill>
      <patternFill patternType="solid">
        <fgColor rgb="FFFFFFFF"/>
        <bgColor rgb="FF000000"/>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10"/>
      </left>
      <right style="medium">
        <color indexed="10"/>
      </right>
      <top style="medium">
        <color indexed="10"/>
      </top>
      <bottom style="medium">
        <color indexed="10"/>
      </bottom>
      <diagonal/>
    </border>
    <border>
      <left style="medium">
        <color indexed="10"/>
      </left>
      <right style="medium">
        <color indexed="10"/>
      </right>
      <top/>
      <bottom/>
      <diagonal/>
    </border>
    <border>
      <left/>
      <right/>
      <top style="thin">
        <color indexed="64"/>
      </top>
      <bottom style="double">
        <color indexed="64"/>
      </bottom>
      <diagonal/>
    </border>
    <border>
      <left/>
      <right/>
      <top/>
      <bottom style="double">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medium">
        <color indexed="10"/>
      </bottom>
      <diagonal/>
    </border>
    <border>
      <left style="medium">
        <color indexed="64"/>
      </left>
      <right style="medium">
        <color indexed="64"/>
      </right>
      <top style="medium">
        <color indexed="64"/>
      </top>
      <bottom style="medium">
        <color indexed="64"/>
      </bottom>
      <diagonal/>
    </border>
    <border>
      <left style="medium">
        <color indexed="10"/>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rgb="FFFF0000"/>
      </left>
      <right style="medium">
        <color rgb="FFFF0000"/>
      </right>
      <top/>
      <bottom style="medium">
        <color rgb="FFFF0000"/>
      </bottom>
      <diagonal/>
    </border>
    <border>
      <left style="thin">
        <color indexed="64"/>
      </left>
      <right style="medium">
        <color rgb="FFFF0000"/>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9" fontId="1" fillId="0" borderId="0" applyFont="0" applyFill="0" applyBorder="0" applyAlignment="0" applyProtection="0"/>
    <xf numFmtId="0" fontId="7" fillId="0" borderId="0"/>
    <xf numFmtId="0" fontId="20" fillId="0" borderId="0"/>
  </cellStyleXfs>
  <cellXfs count="367">
    <xf numFmtId="0" fontId="0" fillId="0" borderId="0" xfId="0"/>
    <xf numFmtId="0" fontId="2" fillId="0" borderId="0" xfId="0" applyFont="1"/>
    <xf numFmtId="0" fontId="0" fillId="0" borderId="0" xfId="0" applyAlignment="1"/>
    <xf numFmtId="0" fontId="2" fillId="0" borderId="1" xfId="0" applyFont="1" applyBorder="1"/>
    <xf numFmtId="0" fontId="2" fillId="2" borderId="1" xfId="0" applyFont="1" applyFill="1" applyBorder="1"/>
    <xf numFmtId="0" fontId="2" fillId="0" borderId="2" xfId="0" applyFont="1" applyBorder="1"/>
    <xf numFmtId="0" fontId="2" fillId="0" borderId="3" xfId="0" applyFont="1" applyBorder="1"/>
    <xf numFmtId="0" fontId="5" fillId="0" borderId="1" xfId="0" applyFont="1" applyBorder="1"/>
    <xf numFmtId="0" fontId="5" fillId="0" borderId="1" xfId="0" applyFont="1" applyBorder="1" applyAlignment="1">
      <alignment horizontal="center" wrapText="1"/>
    </xf>
    <xf numFmtId="0" fontId="5" fillId="0" borderId="1" xfId="0" applyFont="1" applyBorder="1" applyAlignment="1">
      <alignment horizontal="center"/>
    </xf>
    <xf numFmtId="49" fontId="2" fillId="0" borderId="1" xfId="0" applyNumberFormat="1" applyFont="1" applyBorder="1"/>
    <xf numFmtId="0" fontId="2" fillId="0" borderId="4" xfId="0" applyFont="1" applyBorder="1"/>
    <xf numFmtId="0" fontId="2" fillId="0" borderId="5" xfId="0" applyFont="1" applyBorder="1"/>
    <xf numFmtId="0" fontId="2" fillId="2" borderId="2" xfId="0" applyFont="1" applyFill="1" applyBorder="1"/>
    <xf numFmtId="49" fontId="5" fillId="0" borderId="1" xfId="0" applyNumberFormat="1" applyFont="1" applyBorder="1"/>
    <xf numFmtId="0" fontId="5" fillId="0" borderId="2" xfId="0" applyFont="1" applyBorder="1"/>
    <xf numFmtId="49" fontId="5" fillId="0" borderId="4" xfId="0" applyNumberFormat="1" applyFont="1" applyBorder="1"/>
    <xf numFmtId="0" fontId="5" fillId="0" borderId="4" xfId="0" applyFont="1" applyBorder="1"/>
    <xf numFmtId="2" fontId="2" fillId="2" borderId="1" xfId="0" applyNumberFormat="1" applyFont="1" applyFill="1" applyBorder="1"/>
    <xf numFmtId="0" fontId="5" fillId="0" borderId="6" xfId="0" applyFont="1" applyBorder="1"/>
    <xf numFmtId="0" fontId="2" fillId="0" borderId="7" xfId="0" applyFont="1" applyBorder="1"/>
    <xf numFmtId="0" fontId="2" fillId="0" borderId="0" xfId="0" applyFont="1" applyBorder="1"/>
    <xf numFmtId="0" fontId="2" fillId="0" borderId="6" xfId="0" applyFont="1" applyBorder="1"/>
    <xf numFmtId="49" fontId="2" fillId="0" borderId="4" xfId="0" applyNumberFormat="1" applyFont="1" applyBorder="1"/>
    <xf numFmtId="0" fontId="5" fillId="0" borderId="8" xfId="0" applyFont="1" applyBorder="1"/>
    <xf numFmtId="0" fontId="2" fillId="0" borderId="9" xfId="0" applyFont="1" applyBorder="1"/>
    <xf numFmtId="0" fontId="2" fillId="2" borderId="3" xfId="0" applyFont="1" applyFill="1" applyBorder="1"/>
    <xf numFmtId="0" fontId="2" fillId="0" borderId="8" xfId="0" applyFont="1" applyBorder="1"/>
    <xf numFmtId="2" fontId="2" fillId="2" borderId="10" xfId="0" applyNumberFormat="1" applyFont="1" applyFill="1" applyBorder="1"/>
    <xf numFmtId="2" fontId="2" fillId="2" borderId="3" xfId="0" applyNumberFormat="1" applyFont="1" applyFill="1" applyBorder="1"/>
    <xf numFmtId="49" fontId="5" fillId="0" borderId="1" xfId="0" applyNumberFormat="1" applyFont="1" applyFill="1" applyBorder="1"/>
    <xf numFmtId="0" fontId="5" fillId="0" borderId="1" xfId="0" applyFont="1" applyFill="1" applyBorder="1"/>
    <xf numFmtId="0" fontId="0" fillId="0" borderId="1" xfId="0" applyBorder="1"/>
    <xf numFmtId="0" fontId="0" fillId="0" borderId="4" xfId="0" applyBorder="1"/>
    <xf numFmtId="0" fontId="6" fillId="0" borderId="0" xfId="0" applyFont="1" applyBorder="1" applyAlignment="1">
      <alignment vertical="center" wrapText="1"/>
    </xf>
    <xf numFmtId="0" fontId="7" fillId="0" borderId="0" xfId="0" applyFont="1"/>
    <xf numFmtId="168" fontId="7" fillId="0" borderId="0" xfId="0" applyNumberFormat="1" applyFont="1" applyAlignment="1">
      <alignment horizontal="center"/>
    </xf>
    <xf numFmtId="167" fontId="7" fillId="0" borderId="0" xfId="0" applyNumberFormat="1" applyFont="1" applyBorder="1" applyAlignment="1"/>
    <xf numFmtId="0" fontId="7" fillId="0" borderId="0" xfId="0" applyFont="1" applyBorder="1" applyAlignment="1"/>
    <xf numFmtId="2" fontId="2" fillId="3" borderId="12" xfId="0" applyNumberFormat="1" applyFont="1" applyFill="1" applyBorder="1" applyProtection="1">
      <protection locked="0"/>
    </xf>
    <xf numFmtId="2" fontId="2" fillId="3" borderId="13" xfId="0" applyNumberFormat="1" applyFont="1" applyFill="1" applyBorder="1" applyProtection="1">
      <protection locked="0"/>
    </xf>
    <xf numFmtId="0" fontId="7" fillId="0" borderId="0" xfId="0" applyFont="1" applyProtection="1"/>
    <xf numFmtId="0" fontId="6" fillId="0" borderId="0" xfId="0" applyFont="1" applyBorder="1" applyAlignment="1" applyProtection="1">
      <alignment vertical="center" wrapText="1"/>
    </xf>
    <xf numFmtId="0" fontId="8" fillId="0" borderId="0" xfId="0" applyFont="1" applyProtection="1"/>
    <xf numFmtId="0" fontId="7" fillId="0" borderId="0" xfId="0" applyFont="1" applyAlignment="1" applyProtection="1">
      <alignment horizontal="left"/>
    </xf>
    <xf numFmtId="0" fontId="7" fillId="0" borderId="0" xfId="0" applyFont="1" applyBorder="1" applyAlignment="1" applyProtection="1">
      <alignment horizontal="left"/>
    </xf>
    <xf numFmtId="0" fontId="7" fillId="0" borderId="11" xfId="0" applyFont="1" applyBorder="1" applyAlignment="1" applyProtection="1">
      <alignment horizontal="left"/>
    </xf>
    <xf numFmtId="0" fontId="8" fillId="0" borderId="0" xfId="0" applyFont="1" applyAlignment="1" applyProtection="1">
      <alignment horizontal="left"/>
    </xf>
    <xf numFmtId="168" fontId="7" fillId="0" borderId="0" xfId="0" applyNumberFormat="1" applyFont="1" applyAlignment="1" applyProtection="1">
      <alignment horizontal="center"/>
    </xf>
    <xf numFmtId="167" fontId="7" fillId="0" borderId="11" xfId="0" applyNumberFormat="1" applyFont="1" applyBorder="1" applyAlignment="1" applyProtection="1">
      <alignment horizontal="center"/>
    </xf>
    <xf numFmtId="167" fontId="7" fillId="0" borderId="0" xfId="0" applyNumberFormat="1" applyFont="1" applyAlignment="1" applyProtection="1">
      <alignment horizontal="center"/>
    </xf>
    <xf numFmtId="164" fontId="7" fillId="0" borderId="7" xfId="0" applyNumberFormat="1" applyFont="1" applyBorder="1" applyAlignment="1" applyProtection="1"/>
    <xf numFmtId="164" fontId="3" fillId="0" borderId="14" xfId="0" applyNumberFormat="1" applyFont="1" applyBorder="1" applyAlignment="1" applyProtection="1"/>
    <xf numFmtId="170" fontId="7" fillId="3" borderId="12" xfId="0" applyNumberFormat="1" applyFont="1" applyFill="1" applyBorder="1" applyAlignment="1" applyProtection="1">
      <alignment horizontal="right"/>
      <protection locked="0"/>
    </xf>
    <xf numFmtId="0" fontId="7" fillId="0" borderId="0" xfId="0" applyFont="1" applyAlignment="1" applyProtection="1"/>
    <xf numFmtId="0" fontId="7" fillId="0" borderId="0" xfId="0" applyFont="1" applyBorder="1" applyProtection="1"/>
    <xf numFmtId="0" fontId="7" fillId="0" borderId="11" xfId="0" applyFont="1" applyBorder="1" applyAlignment="1" applyProtection="1">
      <alignment horizontal="center"/>
    </xf>
    <xf numFmtId="164" fontId="7" fillId="0" borderId="11" xfId="0" applyNumberFormat="1" applyFont="1" applyBorder="1" applyAlignment="1" applyProtection="1">
      <alignment horizontal="center"/>
    </xf>
    <xf numFmtId="0" fontId="7" fillId="0" borderId="0" xfId="0" applyFont="1" applyAlignment="1" applyProtection="1">
      <alignment horizontal="center"/>
    </xf>
    <xf numFmtId="164" fontId="7" fillId="0" borderId="0" xfId="0" applyNumberFormat="1" applyFont="1" applyAlignment="1" applyProtection="1">
      <alignment horizontal="center"/>
    </xf>
    <xf numFmtId="1" fontId="2" fillId="0" borderId="8" xfId="0" applyNumberFormat="1" applyFont="1" applyBorder="1"/>
    <xf numFmtId="2" fontId="2" fillId="3" borderId="16" xfId="0" applyNumberFormat="1" applyFont="1" applyFill="1" applyBorder="1" applyProtection="1">
      <protection locked="0"/>
    </xf>
    <xf numFmtId="2" fontId="2" fillId="3" borderId="17" xfId="0" applyNumberFormat="1" applyFont="1" applyFill="1" applyBorder="1" applyProtection="1">
      <protection locked="0"/>
    </xf>
    <xf numFmtId="0" fontId="3" fillId="0" borderId="0" xfId="0" applyFont="1" applyBorder="1" applyAlignment="1" applyProtection="1">
      <alignment horizontal="left"/>
    </xf>
    <xf numFmtId="0" fontId="7" fillId="0" borderId="0" xfId="0" applyFont="1" applyBorder="1" applyAlignment="1" applyProtection="1">
      <alignment horizontal="left" wrapText="1"/>
    </xf>
    <xf numFmtId="49" fontId="2" fillId="0" borderId="1" xfId="0" applyNumberFormat="1" applyFont="1" applyFill="1" applyBorder="1"/>
    <xf numFmtId="0" fontId="5" fillId="0" borderId="2" xfId="0" applyFont="1" applyFill="1" applyBorder="1"/>
    <xf numFmtId="0" fontId="2" fillId="0" borderId="2" xfId="0" applyFont="1" applyFill="1" applyBorder="1"/>
    <xf numFmtId="2" fontId="2" fillId="0" borderId="10" xfId="0" applyNumberFormat="1" applyFont="1" applyFill="1" applyBorder="1"/>
    <xf numFmtId="2" fontId="2" fillId="0" borderId="2" xfId="0" applyNumberFormat="1" applyFont="1" applyFill="1" applyBorder="1"/>
    <xf numFmtId="0" fontId="2" fillId="0" borderId="1" xfId="0" applyFont="1" applyFill="1" applyBorder="1"/>
    <xf numFmtId="2" fontId="2" fillId="0" borderId="3" xfId="0" applyNumberFormat="1" applyFont="1" applyFill="1" applyBorder="1"/>
    <xf numFmtId="0" fontId="4" fillId="0" borderId="1" xfId="0" applyFont="1" applyBorder="1"/>
    <xf numFmtId="0" fontId="10" fillId="0" borderId="3" xfId="0" applyFont="1" applyBorder="1" applyAlignment="1" applyProtection="1">
      <alignment horizontal="left" vertical="center"/>
    </xf>
    <xf numFmtId="0" fontId="10" fillId="0" borderId="3" xfId="0" applyFont="1" applyBorder="1" applyAlignment="1" applyProtection="1">
      <alignment horizontal="center" vertical="center"/>
    </xf>
    <xf numFmtId="0" fontId="10" fillId="0" borderId="3" xfId="0" applyFont="1" applyFill="1" applyBorder="1" applyAlignment="1" applyProtection="1">
      <alignment horizontal="left" vertical="center"/>
    </xf>
    <xf numFmtId="2" fontId="10" fillId="0" borderId="3" xfId="0" applyNumberFormat="1" applyFont="1" applyFill="1" applyBorder="1" applyAlignment="1" applyProtection="1">
      <alignment horizontal="right" vertical="center" indent="1"/>
    </xf>
    <xf numFmtId="2" fontId="10" fillId="0" borderId="3" xfId="0" applyNumberFormat="1"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4" fontId="10" fillId="0" borderId="6" xfId="0" applyNumberFormat="1" applyFont="1" applyBorder="1" applyAlignment="1" applyProtection="1">
      <alignment horizontal="right" vertical="center" indent="1"/>
    </xf>
    <xf numFmtId="0" fontId="10" fillId="0" borderId="1" xfId="0" applyFont="1" applyBorder="1" applyAlignment="1" applyProtection="1">
      <alignment horizontal="left" vertical="center"/>
    </xf>
    <xf numFmtId="0" fontId="10" fillId="0" borderId="1" xfId="0" applyFont="1" applyBorder="1" applyAlignment="1" applyProtection="1">
      <alignment horizontal="center" vertical="center"/>
    </xf>
    <xf numFmtId="0" fontId="10" fillId="0" borderId="1" xfId="0" applyFont="1" applyFill="1" applyBorder="1" applyAlignment="1" applyProtection="1">
      <alignment horizontal="left" vertical="center"/>
    </xf>
    <xf numFmtId="2" fontId="10"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3" borderId="12" xfId="0" applyFont="1" applyFill="1" applyBorder="1" applyAlignment="1" applyProtection="1">
      <alignment horizontal="center" vertical="center"/>
      <protection locked="0"/>
    </xf>
    <xf numFmtId="49" fontId="10" fillId="0" borderId="3" xfId="0" applyNumberFormat="1" applyFont="1" applyBorder="1" applyAlignment="1" applyProtection="1">
      <alignment horizontal="left" vertical="center"/>
    </xf>
    <xf numFmtId="49" fontId="10" fillId="0" borderId="1" xfId="0" applyNumberFormat="1" applyFont="1" applyBorder="1" applyAlignment="1" applyProtection="1">
      <alignment horizontal="left" vertical="center"/>
    </xf>
    <xf numFmtId="0" fontId="10" fillId="0" borderId="0" xfId="0" applyFont="1" applyBorder="1" applyAlignment="1" applyProtection="1">
      <alignment horizontal="center" vertical="center"/>
    </xf>
    <xf numFmtId="0" fontId="10" fillId="0" borderId="0" xfId="0" applyFont="1" applyFill="1" applyBorder="1" applyAlignment="1" applyProtection="1">
      <alignment horizontal="left" vertical="center"/>
    </xf>
    <xf numFmtId="2" fontId="10" fillId="0" borderId="0" xfId="0" applyNumberFormat="1" applyFont="1" applyFill="1" applyBorder="1" applyAlignment="1" applyProtection="1">
      <alignment horizontal="right" vertical="center" indent="1"/>
    </xf>
    <xf numFmtId="0" fontId="10" fillId="0" borderId="0" xfId="0" applyFont="1" applyFill="1" applyBorder="1" applyAlignment="1" applyProtection="1">
      <alignment horizontal="center" vertical="center"/>
    </xf>
    <xf numFmtId="4" fontId="10" fillId="0" borderId="0" xfId="0" applyNumberFormat="1" applyFont="1" applyBorder="1" applyAlignment="1" applyProtection="1">
      <alignment horizontal="right" vertical="center" indent="1"/>
    </xf>
    <xf numFmtId="2" fontId="13" fillId="0" borderId="0" xfId="0" applyNumberFormat="1" applyFont="1" applyBorder="1" applyAlignment="1" applyProtection="1">
      <alignment vertical="center"/>
    </xf>
    <xf numFmtId="2" fontId="13" fillId="0" borderId="0" xfId="0" applyNumberFormat="1" applyFont="1" applyFill="1" applyBorder="1" applyAlignment="1" applyProtection="1">
      <alignment vertical="center"/>
    </xf>
    <xf numFmtId="0" fontId="10" fillId="0" borderId="0" xfId="0" applyFont="1" applyBorder="1" applyAlignment="1" applyProtection="1">
      <alignment horizontal="left" vertical="center"/>
    </xf>
    <xf numFmtId="2" fontId="10" fillId="0" borderId="15" xfId="0" applyNumberFormat="1" applyFont="1" applyBorder="1" applyAlignment="1" applyProtection="1">
      <alignment horizontal="right" vertical="center" indent="1"/>
    </xf>
    <xf numFmtId="0" fontId="10" fillId="0" borderId="0" xfId="0" applyFont="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Border="1" applyAlignment="1" applyProtection="1">
      <alignment horizontal="left" vertical="center"/>
    </xf>
    <xf numFmtId="4" fontId="11" fillId="0" borderId="18" xfId="0" applyNumberFormat="1" applyFont="1" applyBorder="1" applyAlignment="1" applyProtection="1">
      <alignment horizontal="right" vertical="center"/>
    </xf>
    <xf numFmtId="4" fontId="11" fillId="0" borderId="18" xfId="0" applyNumberFormat="1" applyFont="1" applyBorder="1" applyAlignment="1" applyProtection="1">
      <alignment horizontal="center" vertical="center"/>
    </xf>
    <xf numFmtId="4" fontId="11" fillId="0" borderId="0" xfId="0" applyNumberFormat="1" applyFont="1" applyBorder="1" applyAlignment="1" applyProtection="1">
      <alignment horizontal="center" vertical="center"/>
    </xf>
    <xf numFmtId="4" fontId="10" fillId="0" borderId="3" xfId="0" applyNumberFormat="1" applyFont="1" applyBorder="1" applyAlignment="1" applyProtection="1">
      <alignment horizontal="right" vertical="center"/>
    </xf>
    <xf numFmtId="2" fontId="10" fillId="0" borderId="0" xfId="0" applyNumberFormat="1" applyFont="1" applyBorder="1" applyAlignment="1" applyProtection="1">
      <alignment horizontal="right" vertical="center" indent="1"/>
    </xf>
    <xf numFmtId="4" fontId="10" fillId="0" borderId="19" xfId="0" applyNumberFormat="1" applyFont="1" applyBorder="1" applyAlignment="1" applyProtection="1">
      <alignment horizontal="right" vertical="center" indent="1"/>
    </xf>
    <xf numFmtId="4" fontId="10" fillId="0" borderId="3" xfId="0" applyNumberFormat="1" applyFont="1" applyBorder="1" applyAlignment="1" applyProtection="1">
      <alignment horizontal="right" vertical="center" indent="1"/>
    </xf>
    <xf numFmtId="4" fontId="10" fillId="0" borderId="1" xfId="0" applyNumberFormat="1" applyFont="1" applyBorder="1" applyAlignment="1" applyProtection="1">
      <alignment horizontal="right" vertical="center" indent="1"/>
    </xf>
    <xf numFmtId="4" fontId="10" fillId="0" borderId="1" xfId="0" applyNumberFormat="1" applyFont="1" applyBorder="1" applyAlignment="1" applyProtection="1">
      <alignment horizontal="right" vertical="center"/>
    </xf>
    <xf numFmtId="164" fontId="10" fillId="0" borderId="0" xfId="0" applyNumberFormat="1" applyFont="1" applyAlignment="1" applyProtection="1">
      <alignment horizontal="center" vertical="center"/>
    </xf>
    <xf numFmtId="4" fontId="10" fillId="0" borderId="0" xfId="0" applyNumberFormat="1" applyFont="1" applyAlignment="1" applyProtection="1">
      <alignment horizontal="center" vertical="center"/>
    </xf>
    <xf numFmtId="4" fontId="10" fillId="0" borderId="0" xfId="0" applyNumberFormat="1" applyFont="1" applyBorder="1" applyAlignment="1" applyProtection="1">
      <alignment horizontal="center" vertical="center"/>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173" fontId="11" fillId="0" borderId="0" xfId="0" applyNumberFormat="1" applyFont="1" applyAlignment="1" applyProtection="1">
      <alignment horizontal="center" vertical="center"/>
    </xf>
    <xf numFmtId="0" fontId="11" fillId="0" borderId="0" xfId="2" applyFont="1" applyBorder="1" applyAlignment="1" applyProtection="1">
      <alignment horizontal="left" vertical="center"/>
    </xf>
    <xf numFmtId="169" fontId="7" fillId="0" borderId="0" xfId="0" applyNumberFormat="1" applyFont="1" applyFill="1" applyBorder="1" applyAlignment="1" applyProtection="1"/>
    <xf numFmtId="168" fontId="7" fillId="0" borderId="0" xfId="0" applyNumberFormat="1" applyFont="1" applyBorder="1" applyAlignment="1" applyProtection="1">
      <alignment horizontal="center"/>
    </xf>
    <xf numFmtId="168" fontId="7" fillId="0" borderId="0" xfId="0" applyNumberFormat="1" applyFont="1" applyBorder="1" applyAlignment="1">
      <alignment horizontal="center"/>
    </xf>
    <xf numFmtId="168" fontId="7" fillId="0" borderId="21" xfId="0" applyNumberFormat="1" applyFont="1" applyBorder="1" applyAlignment="1" applyProtection="1">
      <alignment horizontal="center"/>
    </xf>
    <xf numFmtId="0" fontId="7" fillId="0" borderId="0" xfId="0" applyFont="1" applyBorder="1" applyAlignment="1" applyProtection="1">
      <alignment horizontal="left" shrinkToFit="1"/>
    </xf>
    <xf numFmtId="9" fontId="7" fillId="3" borderId="12" xfId="1" applyFont="1" applyFill="1" applyBorder="1" applyAlignment="1" applyProtection="1">
      <alignment horizontal="right"/>
      <protection locked="0"/>
    </xf>
    <xf numFmtId="172" fontId="6" fillId="4" borderId="22" xfId="0" applyNumberFormat="1" applyFont="1" applyFill="1" applyBorder="1" applyAlignment="1" applyProtection="1"/>
    <xf numFmtId="0" fontId="7" fillId="0" borderId="0" xfId="0" applyFont="1" applyAlignment="1" applyProtection="1">
      <alignment wrapText="1"/>
    </xf>
    <xf numFmtId="0" fontId="0" fillId="0" borderId="0" xfId="0" applyAlignment="1">
      <alignment wrapText="1"/>
    </xf>
    <xf numFmtId="169" fontId="7" fillId="0" borderId="14" xfId="0" applyNumberFormat="1" applyFont="1" applyFill="1" applyBorder="1" applyAlignment="1" applyProtection="1"/>
    <xf numFmtId="0" fontId="3" fillId="0" borderId="0" xfId="0" applyFont="1" applyAlignment="1" applyProtection="1"/>
    <xf numFmtId="0" fontId="3" fillId="0" borderId="0" xfId="0" applyFont="1" applyAlignment="1">
      <alignment wrapText="1"/>
    </xf>
    <xf numFmtId="0" fontId="3" fillId="0" borderId="0" xfId="0" applyFont="1" applyBorder="1" applyAlignment="1" applyProtection="1">
      <alignment wrapText="1"/>
    </xf>
    <xf numFmtId="0" fontId="14" fillId="0" borderId="0" xfId="0" applyFont="1" applyProtection="1"/>
    <xf numFmtId="0" fontId="14" fillId="0" borderId="0" xfId="0" applyFont="1" applyAlignment="1" applyProtection="1">
      <alignment horizontal="left"/>
    </xf>
    <xf numFmtId="0" fontId="14" fillId="0" borderId="0" xfId="0" applyFont="1"/>
    <xf numFmtId="168" fontId="14" fillId="0" borderId="0" xfId="0" applyNumberFormat="1" applyFont="1" applyAlignment="1">
      <alignment horizontal="center"/>
    </xf>
    <xf numFmtId="0" fontId="14" fillId="0" borderId="0" xfId="0" applyFont="1" applyBorder="1" applyAlignment="1" applyProtection="1">
      <alignment horizontal="left"/>
    </xf>
    <xf numFmtId="0" fontId="14" fillId="0" borderId="11" xfId="0" applyFont="1" applyBorder="1" applyAlignment="1" applyProtection="1">
      <alignment horizontal="left"/>
    </xf>
    <xf numFmtId="167" fontId="14" fillId="0" borderId="0" xfId="0" applyNumberFormat="1" applyFont="1" applyAlignment="1" applyProtection="1">
      <alignment horizontal="center"/>
    </xf>
    <xf numFmtId="0" fontId="0" fillId="0" borderId="0" xfId="0" applyBorder="1" applyAlignment="1"/>
    <xf numFmtId="165" fontId="3" fillId="0" borderId="0" xfId="0" applyNumberFormat="1" applyFont="1" applyFill="1" applyBorder="1" applyAlignment="1" applyProtection="1">
      <alignment horizontal="right" wrapText="1"/>
    </xf>
    <xf numFmtId="164" fontId="7" fillId="0" borderId="0" xfId="0" applyNumberFormat="1" applyFont="1" applyBorder="1" applyAlignment="1" applyProtection="1"/>
    <xf numFmtId="171" fontId="7" fillId="0" borderId="1" xfId="0" applyNumberFormat="1" applyFont="1" applyFill="1" applyBorder="1" applyAlignment="1" applyProtection="1"/>
    <xf numFmtId="167" fontId="7" fillId="0" borderId="0" xfId="0" applyNumberFormat="1" applyFont="1" applyBorder="1" applyAlignment="1" applyProtection="1">
      <alignment horizontal="center"/>
    </xf>
    <xf numFmtId="167" fontId="7" fillId="0" borderId="0" xfId="0" applyNumberFormat="1" applyFont="1" applyFill="1" applyBorder="1" applyAlignment="1" applyProtection="1"/>
    <xf numFmtId="0" fontId="15" fillId="0" borderId="11" xfId="0" applyFont="1" applyBorder="1" applyAlignment="1" applyProtection="1">
      <alignment horizontal="left"/>
    </xf>
    <xf numFmtId="0" fontId="14" fillId="0" borderId="11" xfId="0" applyFont="1" applyBorder="1"/>
    <xf numFmtId="0" fontId="3" fillId="0" borderId="0" xfId="0" applyFont="1" applyBorder="1" applyAlignment="1" applyProtection="1">
      <alignment horizontal="left" wrapText="1"/>
    </xf>
    <xf numFmtId="0" fontId="3" fillId="0" borderId="0" xfId="0" applyFont="1" applyAlignment="1" applyProtection="1">
      <alignment wrapText="1"/>
    </xf>
    <xf numFmtId="167" fontId="0" fillId="0" borderId="0" xfId="0" applyNumberFormat="1" applyBorder="1" applyAlignment="1"/>
    <xf numFmtId="0" fontId="15" fillId="0" borderId="0" xfId="0" applyFont="1" applyBorder="1" applyAlignment="1" applyProtection="1">
      <alignment horizontal="left"/>
    </xf>
    <xf numFmtId="0" fontId="14" fillId="0" borderId="0" xfId="0" applyFont="1" applyBorder="1"/>
    <xf numFmtId="0" fontId="7" fillId="0" borderId="0" xfId="0" applyFont="1" applyBorder="1" applyAlignment="1" applyProtection="1">
      <alignment horizontal="center"/>
    </xf>
    <xf numFmtId="164" fontId="7" fillId="0" borderId="0" xfId="0" applyNumberFormat="1" applyFont="1" applyBorder="1" applyAlignment="1" applyProtection="1">
      <alignment horizontal="center"/>
    </xf>
    <xf numFmtId="172" fontId="6" fillId="0" borderId="0" xfId="0" applyNumberFormat="1" applyFont="1" applyFill="1" applyBorder="1" applyAlignment="1" applyProtection="1"/>
    <xf numFmtId="164" fontId="3" fillId="0" borderId="0" xfId="0" applyNumberFormat="1" applyFont="1" applyBorder="1" applyAlignment="1" applyProtection="1"/>
    <xf numFmtId="169" fontId="7" fillId="0" borderId="0" xfId="0" applyNumberFormat="1" applyFont="1" applyFill="1" applyBorder="1" applyAlignment="1" applyProtection="1">
      <alignment horizontal="right"/>
    </xf>
    <xf numFmtId="169" fontId="0" fillId="0" borderId="0" xfId="0" applyNumberFormat="1" applyBorder="1" applyAlignment="1">
      <alignment horizontal="right"/>
    </xf>
    <xf numFmtId="164" fontId="7" fillId="0" borderId="0" xfId="0" applyNumberFormat="1" applyFont="1" applyBorder="1" applyAlignment="1" applyProtection="1">
      <alignment horizontal="right"/>
    </xf>
    <xf numFmtId="164" fontId="7" fillId="0" borderId="0" xfId="0" applyNumberFormat="1" applyFont="1" applyFill="1" applyBorder="1" applyAlignment="1" applyProtection="1">
      <alignment horizontal="right"/>
    </xf>
    <xf numFmtId="164" fontId="0" fillId="0" borderId="0" xfId="0" applyNumberFormat="1" applyBorder="1" applyAlignment="1">
      <alignment horizontal="right"/>
    </xf>
    <xf numFmtId="164" fontId="7" fillId="0" borderId="23" xfId="0" applyNumberFormat="1" applyFont="1" applyBorder="1" applyAlignment="1" applyProtection="1">
      <alignment horizontal="right"/>
    </xf>
    <xf numFmtId="164" fontId="7" fillId="0" borderId="14" xfId="0" applyNumberFormat="1" applyFont="1" applyBorder="1" applyAlignment="1" applyProtection="1">
      <alignment horizontal="right"/>
    </xf>
    <xf numFmtId="166" fontId="2" fillId="3" borderId="12" xfId="0" applyNumberFormat="1" applyFont="1" applyFill="1" applyBorder="1" applyProtection="1">
      <protection locked="0"/>
    </xf>
    <xf numFmtId="166" fontId="2" fillId="0" borderId="20" xfId="0" applyNumberFormat="1" applyFont="1" applyBorder="1"/>
    <xf numFmtId="166" fontId="2" fillId="0" borderId="2" xfId="0" applyNumberFormat="1" applyFont="1" applyFill="1" applyBorder="1"/>
    <xf numFmtId="166" fontId="2" fillId="0" borderId="24" xfId="0" applyNumberFormat="1" applyFont="1" applyBorder="1"/>
    <xf numFmtId="166" fontId="2" fillId="0" borderId="1" xfId="0" applyNumberFormat="1" applyFont="1" applyFill="1" applyBorder="1"/>
    <xf numFmtId="166" fontId="2" fillId="2" borderId="1" xfId="0" applyNumberFormat="1" applyFont="1" applyFill="1" applyBorder="1"/>
    <xf numFmtId="166" fontId="2" fillId="2" borderId="2" xfId="0" applyNumberFormat="1" applyFont="1" applyFill="1" applyBorder="1"/>
    <xf numFmtId="166" fontId="2" fillId="0" borderId="25" xfId="0" applyNumberFormat="1" applyFont="1" applyBorder="1"/>
    <xf numFmtId="166" fontId="2" fillId="0" borderId="26" xfId="0" applyNumberFormat="1" applyFont="1" applyBorder="1"/>
    <xf numFmtId="166" fontId="5" fillId="2" borderId="3" xfId="0" applyNumberFormat="1" applyFont="1" applyFill="1" applyBorder="1"/>
    <xf numFmtId="4" fontId="10" fillId="0" borderId="3" xfId="0" applyNumberFormat="1" applyFont="1" applyFill="1" applyBorder="1" applyAlignment="1" applyProtection="1">
      <alignment horizontal="center" vertical="center"/>
    </xf>
    <xf numFmtId="4" fontId="10" fillId="0" borderId="10" xfId="0" applyNumberFormat="1" applyFont="1" applyBorder="1" applyAlignment="1" applyProtection="1">
      <alignment horizontal="right" vertical="center" indent="1"/>
    </xf>
    <xf numFmtId="4" fontId="10" fillId="0" borderId="0" xfId="0" applyNumberFormat="1" applyFont="1" applyFill="1" applyBorder="1" applyAlignment="1" applyProtection="1">
      <alignment horizontal="center" vertical="center"/>
    </xf>
    <xf numFmtId="4" fontId="10" fillId="0" borderId="20" xfId="0" applyNumberFormat="1" applyFont="1" applyBorder="1" applyAlignment="1" applyProtection="1">
      <alignment horizontal="center" vertical="center"/>
    </xf>
    <xf numFmtId="4" fontId="10" fillId="0" borderId="24" xfId="0" applyNumberFormat="1" applyFont="1" applyBorder="1" applyAlignment="1" applyProtection="1">
      <alignment horizontal="center" vertical="center"/>
    </xf>
    <xf numFmtId="4" fontId="11" fillId="0" borderId="27" xfId="0" applyNumberFormat="1" applyFont="1" applyBorder="1" applyAlignment="1" applyProtection="1">
      <alignment horizontal="center" vertical="center"/>
    </xf>
    <xf numFmtId="4" fontId="11" fillId="0" borderId="28" xfId="0" applyNumberFormat="1" applyFont="1" applyBorder="1" applyAlignment="1" applyProtection="1">
      <alignment horizontal="center" vertical="center"/>
    </xf>
    <xf numFmtId="4" fontId="11" fillId="0" borderId="29" xfId="0" applyNumberFormat="1" applyFont="1" applyBorder="1" applyAlignment="1" applyProtection="1">
      <alignment horizontal="center" vertical="center"/>
    </xf>
    <xf numFmtId="4" fontId="11" fillId="0" borderId="1" xfId="0" applyNumberFormat="1" applyFont="1" applyBorder="1" applyAlignment="1" applyProtection="1">
      <alignment horizontal="center" vertical="center"/>
    </xf>
    <xf numFmtId="4" fontId="0" fillId="0" borderId="0" xfId="0" applyNumberFormat="1"/>
    <xf numFmtId="0" fontId="4" fillId="0" borderId="4" xfId="0" applyFont="1" applyBorder="1"/>
    <xf numFmtId="0" fontId="3"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0" fillId="0" borderId="0" xfId="0" applyFont="1" applyFill="1" applyBorder="1"/>
    <xf numFmtId="0" fontId="8" fillId="0" borderId="44"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3" xfId="0" applyFont="1" applyFill="1" applyBorder="1" applyAlignment="1">
      <alignment horizontal="center" vertical="center" wrapText="1"/>
    </xf>
    <xf numFmtId="0" fontId="2" fillId="5" borderId="45" xfId="0" applyFont="1" applyFill="1" applyBorder="1" applyAlignment="1" applyProtection="1">
      <alignment horizontal="center" vertical="center"/>
      <protection locked="0"/>
    </xf>
    <xf numFmtId="0" fontId="16" fillId="0" borderId="46" xfId="0" applyFont="1" applyFill="1" applyBorder="1" applyAlignment="1">
      <alignment horizontal="left" vertical="center" wrapText="1"/>
    </xf>
    <xf numFmtId="0" fontId="18" fillId="0" borderId="0" xfId="0" applyFont="1" applyFill="1" applyBorder="1"/>
    <xf numFmtId="0" fontId="19" fillId="0" borderId="0" xfId="0" applyFont="1" applyFill="1" applyBorder="1" applyAlignment="1"/>
    <xf numFmtId="0" fontId="18" fillId="0" borderId="0" xfId="0" applyFont="1" applyFill="1" applyBorder="1" applyAlignment="1"/>
    <xf numFmtId="49" fontId="18" fillId="0" borderId="0" xfId="0" applyNumberFormat="1" applyFont="1" applyFill="1" applyBorder="1"/>
    <xf numFmtId="0" fontId="8" fillId="0" borderId="0" xfId="0" applyFont="1" applyFill="1" applyBorder="1" applyAlignment="1">
      <alignment horizontal="center" vertical="center"/>
    </xf>
    <xf numFmtId="0" fontId="1" fillId="0" borderId="0" xfId="0" applyFont="1" applyFill="1" applyBorder="1"/>
    <xf numFmtId="0" fontId="3" fillId="0" borderId="0" xfId="0" applyFont="1" applyBorder="1" applyAlignment="1" applyProtection="1">
      <alignment horizontal="left"/>
    </xf>
    <xf numFmtId="171" fontId="3" fillId="0" borderId="0" xfId="0" applyNumberFormat="1" applyFont="1" applyFill="1" applyBorder="1" applyAlignment="1" applyProtection="1"/>
    <xf numFmtId="0" fontId="1" fillId="0" borderId="0" xfId="0" applyFont="1" applyBorder="1" applyAlignment="1" applyProtection="1">
      <alignment horizontal="left"/>
    </xf>
    <xf numFmtId="169" fontId="1" fillId="0" borderId="15" xfId="0" applyNumberFormat="1" applyFont="1" applyFill="1" applyBorder="1" applyAlignment="1" applyProtection="1">
      <alignment horizontal="right"/>
    </xf>
    <xf numFmtId="165" fontId="7" fillId="0" borderId="15" xfId="0" applyNumberFormat="1" applyFont="1" applyFill="1" applyBorder="1" applyAlignment="1" applyProtection="1">
      <alignment horizontal="right"/>
    </xf>
    <xf numFmtId="0" fontId="11" fillId="0" borderId="33" xfId="0" applyFont="1" applyBorder="1" applyAlignment="1" applyProtection="1">
      <alignment horizontal="left" vertical="center" indent="1"/>
    </xf>
    <xf numFmtId="0" fontId="6" fillId="0" borderId="0" xfId="0" applyFont="1" applyFill="1" applyBorder="1" applyAlignment="1">
      <alignment vertical="center" wrapText="1"/>
    </xf>
    <xf numFmtId="0" fontId="8" fillId="0" borderId="0" xfId="0" applyFont="1" applyFill="1" applyBorder="1"/>
    <xf numFmtId="169" fontId="1" fillId="0" borderId="0" xfId="0" applyNumberFormat="1" applyFont="1" applyFill="1" applyBorder="1" applyAlignment="1">
      <alignment horizontal="right"/>
    </xf>
    <xf numFmtId="0" fontId="1" fillId="0" borderId="0" xfId="0" applyFont="1" applyFill="1" applyBorder="1" applyAlignment="1">
      <alignment horizontal="left"/>
    </xf>
    <xf numFmtId="0" fontId="1" fillId="0" borderId="11" xfId="0" applyFont="1" applyFill="1" applyBorder="1" applyAlignment="1">
      <alignment horizontal="left"/>
    </xf>
    <xf numFmtId="168" fontId="1" fillId="0" borderId="11" xfId="0" applyNumberFormat="1" applyFont="1" applyFill="1" applyBorder="1" applyAlignment="1">
      <alignment horizontal="center"/>
    </xf>
    <xf numFmtId="168" fontId="1" fillId="0" borderId="0" xfId="0" applyNumberFormat="1" applyFont="1" applyFill="1" applyBorder="1" applyAlignment="1">
      <alignment horizontal="center"/>
    </xf>
    <xf numFmtId="0" fontId="8" fillId="0" borderId="0" xfId="0" applyFont="1" applyFill="1" applyBorder="1" applyAlignment="1">
      <alignment horizontal="left"/>
    </xf>
    <xf numFmtId="165" fontId="1" fillId="0" borderId="0" xfId="0" applyNumberFormat="1" applyFont="1" applyFill="1" applyBorder="1" applyAlignment="1">
      <alignment horizontal="right"/>
    </xf>
    <xf numFmtId="167" fontId="1" fillId="0" borderId="0" xfId="0" applyNumberFormat="1" applyFont="1" applyFill="1" applyBorder="1" applyAlignment="1"/>
    <xf numFmtId="165" fontId="1" fillId="0" borderId="0" xfId="0" applyNumberFormat="1" applyFont="1" applyFill="1" applyBorder="1" applyAlignment="1">
      <alignment horizontal="right" wrapText="1"/>
    </xf>
    <xf numFmtId="165" fontId="3" fillId="0" borderId="15" xfId="0" applyNumberFormat="1" applyFont="1" applyFill="1" applyBorder="1" applyAlignment="1">
      <alignment horizontal="right"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165" fontId="3" fillId="0" borderId="0" xfId="0" applyNumberFormat="1" applyFont="1" applyFill="1" applyBorder="1" applyAlignment="1">
      <alignment horizontal="right" wrapText="1"/>
    </xf>
    <xf numFmtId="0" fontId="3" fillId="0" borderId="0" xfId="0" applyFont="1" applyFill="1" applyBorder="1" applyAlignment="1">
      <alignment wrapText="1"/>
    </xf>
    <xf numFmtId="167" fontId="1" fillId="0" borderId="11" xfId="0" applyNumberFormat="1" applyFont="1" applyFill="1" applyBorder="1" applyAlignment="1">
      <alignment horizontal="center"/>
    </xf>
    <xf numFmtId="167" fontId="1" fillId="0" borderId="0" xfId="0" applyNumberFormat="1" applyFont="1" applyFill="1" applyBorder="1" applyAlignment="1">
      <alignment horizontal="center"/>
    </xf>
    <xf numFmtId="164" fontId="1" fillId="0" borderId="0" xfId="0" applyNumberFormat="1" applyFont="1" applyFill="1" applyBorder="1" applyAlignment="1"/>
    <xf numFmtId="164" fontId="6" fillId="0" borderId="14" xfId="0" applyNumberFormat="1" applyFont="1" applyFill="1" applyBorder="1" applyAlignment="1"/>
    <xf numFmtId="0" fontId="1" fillId="0" borderId="0" xfId="0" applyFont="1" applyFill="1" applyBorder="1" applyAlignment="1"/>
    <xf numFmtId="164" fontId="3" fillId="0" borderId="0" xfId="0" applyNumberFormat="1" applyFont="1" applyFill="1" applyBorder="1" applyAlignment="1"/>
    <xf numFmtId="0" fontId="19" fillId="0" borderId="54" xfId="0" applyFont="1" applyFill="1" applyBorder="1"/>
    <xf numFmtId="0" fontId="19" fillId="0" borderId="59" xfId="0" applyFont="1" applyFill="1" applyBorder="1"/>
    <xf numFmtId="0" fontId="19" fillId="0" borderId="37" xfId="0" applyFont="1" applyFill="1" applyBorder="1" applyAlignment="1"/>
    <xf numFmtId="0" fontId="0" fillId="0" borderId="39" xfId="0" applyFont="1" applyFill="1" applyBorder="1"/>
    <xf numFmtId="49" fontId="18" fillId="0" borderId="1" xfId="0" applyNumberFormat="1" applyFont="1" applyFill="1" applyBorder="1" applyAlignment="1">
      <alignment horizontal="left" vertical="center"/>
    </xf>
    <xf numFmtId="0" fontId="22" fillId="0" borderId="3" xfId="0" applyFont="1" applyFill="1" applyBorder="1" applyAlignment="1">
      <alignment horizontal="left" vertical="center"/>
    </xf>
    <xf numFmtId="0" fontId="22" fillId="0" borderId="5" xfId="0" applyFont="1" applyFill="1" applyBorder="1" applyAlignment="1">
      <alignment horizontal="left" vertical="center"/>
    </xf>
    <xf numFmtId="0" fontId="22" fillId="0" borderId="24" xfId="0" applyFont="1" applyFill="1" applyBorder="1" applyAlignment="1">
      <alignment horizontal="left" vertical="center"/>
    </xf>
    <xf numFmtId="0" fontId="19" fillId="0" borderId="49" xfId="0" applyFont="1" applyFill="1" applyBorder="1" applyAlignment="1"/>
    <xf numFmtId="0" fontId="19" fillId="0" borderId="50" xfId="0" applyFont="1" applyFill="1" applyBorder="1" applyAlignment="1"/>
    <xf numFmtId="0" fontId="0" fillId="0" borderId="49" xfId="0" applyFont="1" applyFill="1" applyBorder="1"/>
    <xf numFmtId="0" fontId="0" fillId="0" borderId="50" xfId="0" applyFont="1" applyFill="1" applyBorder="1"/>
    <xf numFmtId="0" fontId="18" fillId="0" borderId="49" xfId="0" applyFont="1" applyFill="1" applyBorder="1" applyAlignment="1"/>
    <xf numFmtId="0" fontId="18" fillId="0" borderId="50" xfId="0" applyFont="1" applyFill="1" applyBorder="1" applyAlignment="1"/>
    <xf numFmtId="49" fontId="18" fillId="0" borderId="1" xfId="0" applyNumberFormat="1" applyFont="1" applyFill="1" applyBorder="1" applyAlignment="1"/>
    <xf numFmtId="0" fontId="22" fillId="0" borderId="2" xfId="0" applyFont="1" applyFill="1" applyBorder="1" applyAlignment="1">
      <alignment horizontal="left" vertical="center" wrapText="1"/>
    </xf>
    <xf numFmtId="49" fontId="18" fillId="0" borderId="8" xfId="0" applyNumberFormat="1" applyFont="1" applyFill="1" applyBorder="1" applyAlignment="1"/>
    <xf numFmtId="49" fontId="18" fillId="0" borderId="7" xfId="0" applyNumberFormat="1" applyFont="1" applyFill="1" applyBorder="1" applyAlignment="1"/>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49" fontId="18" fillId="0" borderId="3" xfId="0" applyNumberFormat="1" applyFont="1" applyFill="1" applyBorder="1"/>
    <xf numFmtId="0" fontId="22" fillId="0" borderId="1" xfId="0" applyFont="1" applyFill="1" applyBorder="1" applyAlignment="1">
      <alignment horizontal="left" vertical="center" wrapText="1"/>
    </xf>
    <xf numFmtId="49" fontId="18" fillId="0" borderId="1" xfId="0" applyNumberFormat="1" applyFont="1" applyFill="1" applyBorder="1"/>
    <xf numFmtId="49" fontId="18" fillId="0" borderId="1" xfId="0" applyNumberFormat="1" applyFont="1" applyFill="1" applyBorder="1" applyAlignment="1">
      <alignment vertical="center"/>
    </xf>
    <xf numFmtId="0" fontId="19" fillId="0" borderId="0" xfId="0" applyFont="1" applyFill="1" applyBorder="1" applyAlignment="1">
      <alignment vertical="top" wrapText="1"/>
    </xf>
    <xf numFmtId="0" fontId="19" fillId="0" borderId="53" xfId="0" applyFont="1" applyFill="1" applyBorder="1" applyAlignment="1"/>
    <xf numFmtId="0" fontId="19" fillId="0" borderId="58" xfId="0" applyFont="1" applyFill="1" applyBorder="1" applyAlignment="1">
      <alignment vertical="top" wrapText="1"/>
    </xf>
    <xf numFmtId="0" fontId="3" fillId="0" borderId="0" xfId="0" applyFont="1" applyFill="1" applyBorder="1"/>
    <xf numFmtId="0" fontId="22"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24" fillId="0" borderId="0" xfId="0" applyFont="1" applyFill="1" applyBorder="1" applyAlignment="1"/>
    <xf numFmtId="0" fontId="7" fillId="0" borderId="0" xfId="0" applyFont="1" applyAlignment="1" applyProtection="1">
      <alignment horizontal="left"/>
    </xf>
    <xf numFmtId="0" fontId="7" fillId="0" borderId="0" xfId="0" applyFont="1" applyBorder="1" applyAlignment="1" applyProtection="1">
      <alignment horizontal="left"/>
    </xf>
    <xf numFmtId="0" fontId="3" fillId="0" borderId="0" xfId="0" applyFont="1" applyFill="1" applyBorder="1" applyAlignment="1">
      <alignment horizontal="left"/>
    </xf>
    <xf numFmtId="0" fontId="1" fillId="0" borderId="0" xfId="0" applyFont="1" applyFill="1" applyBorder="1" applyAlignment="1">
      <alignment horizontal="left"/>
    </xf>
    <xf numFmtId="0" fontId="22"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2" fillId="7" borderId="3" xfId="0" applyFont="1" applyFill="1" applyBorder="1" applyAlignment="1">
      <alignment horizontal="center" vertical="center"/>
    </xf>
    <xf numFmtId="0" fontId="18" fillId="7" borderId="3" xfId="0" applyFont="1" applyFill="1" applyBorder="1" applyAlignment="1">
      <alignment horizontal="center" vertical="center"/>
    </xf>
    <xf numFmtId="0" fontId="8" fillId="7" borderId="1" xfId="0" applyFont="1" applyFill="1" applyBorder="1" applyAlignment="1">
      <alignment horizontal="center" vertical="center"/>
    </xf>
    <xf numFmtId="0" fontId="19" fillId="7" borderId="1" xfId="0" applyFont="1" applyFill="1" applyBorder="1" applyAlignment="1">
      <alignment horizontal="center" vertical="center"/>
    </xf>
    <xf numFmtId="169" fontId="1" fillId="0" borderId="0" xfId="0" applyNumberFormat="1" applyFont="1" applyFill="1" applyBorder="1" applyAlignment="1" applyProtection="1">
      <alignment horizontal="right"/>
    </xf>
    <xf numFmtId="165" fontId="7" fillId="0" borderId="0" xfId="0" applyNumberFormat="1" applyFont="1" applyFill="1" applyBorder="1" applyAlignment="1" applyProtection="1">
      <alignment horizontal="right"/>
    </xf>
    <xf numFmtId="0" fontId="26" fillId="0" borderId="0" xfId="0" applyFont="1" applyProtection="1"/>
    <xf numFmtId="0" fontId="26" fillId="0" borderId="0" xfId="0" applyFont="1" applyAlignment="1" applyProtection="1"/>
    <xf numFmtId="9" fontId="7" fillId="3" borderId="12" xfId="1" applyNumberFormat="1" applyFont="1" applyFill="1" applyBorder="1" applyAlignment="1" applyProtection="1">
      <alignment horizontal="right"/>
      <protection locked="0"/>
    </xf>
    <xf numFmtId="0" fontId="6" fillId="0" borderId="15" xfId="0" applyFont="1" applyFill="1" applyBorder="1" applyAlignment="1">
      <alignment horizontal="center" vertical="center" wrapText="1"/>
    </xf>
    <xf numFmtId="0" fontId="17" fillId="0" borderId="0" xfId="0" applyFont="1" applyFill="1" applyBorder="1" applyAlignment="1">
      <alignment horizontal="left" wrapText="1"/>
    </xf>
    <xf numFmtId="0" fontId="16" fillId="0" borderId="0" xfId="0" applyFont="1" applyFill="1" applyBorder="1" applyAlignment="1">
      <alignment horizontal="left" wrapText="1"/>
    </xf>
    <xf numFmtId="0" fontId="4" fillId="0" borderId="9" xfId="0" applyFont="1" applyBorder="1" applyAlignment="1">
      <alignment wrapText="1"/>
    </xf>
    <xf numFmtId="0" fontId="0" fillId="0" borderId="9" xfId="0" applyBorder="1" applyAlignment="1"/>
    <xf numFmtId="0" fontId="3" fillId="0" borderId="15" xfId="0" applyFont="1" applyBorder="1" applyAlignment="1">
      <alignment horizontal="center"/>
    </xf>
    <xf numFmtId="0" fontId="5" fillId="2" borderId="4" xfId="0" applyFont="1" applyFill="1" applyBorder="1" applyAlignment="1"/>
    <xf numFmtId="0" fontId="0" fillId="0" borderId="5" xfId="0" applyBorder="1" applyAlignment="1"/>
    <xf numFmtId="0" fontId="5" fillId="2" borderId="4" xfId="0" applyFont="1" applyFill="1" applyBorder="1" applyAlignment="1">
      <alignment wrapText="1"/>
    </xf>
    <xf numFmtId="0" fontId="0" fillId="0" borderId="24" xfId="0" applyBorder="1" applyAlignment="1"/>
    <xf numFmtId="0" fontId="9" fillId="0" borderId="37"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41" xfId="0" applyFont="1" applyBorder="1" applyAlignment="1" applyProtection="1">
      <alignment horizontal="center" vertical="center"/>
    </xf>
    <xf numFmtId="0" fontId="10"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xf>
    <xf numFmtId="0" fontId="10" fillId="0" borderId="42" xfId="0" applyFont="1" applyFill="1" applyBorder="1" applyAlignment="1" applyProtection="1">
      <alignment horizontal="center" vertical="center" wrapText="1"/>
    </xf>
    <xf numFmtId="0" fontId="10" fillId="0" borderId="43"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35" xfId="0" applyFont="1" applyFill="1" applyBorder="1" applyAlignment="1" applyProtection="1">
      <alignment horizontal="center" vertical="center"/>
    </xf>
    <xf numFmtId="0" fontId="10" fillId="0" borderId="31" xfId="0" applyFont="1" applyBorder="1" applyAlignment="1" applyProtection="1">
      <alignment horizontal="center" vertical="center" wrapText="1"/>
    </xf>
    <xf numFmtId="0" fontId="10" fillId="0" borderId="32" xfId="0" applyFont="1" applyBorder="1" applyAlignment="1" applyProtection="1">
      <alignment horizontal="center" vertical="center"/>
    </xf>
    <xf numFmtId="0" fontId="11" fillId="0" borderId="33" xfId="0" applyFont="1" applyBorder="1" applyAlignment="1" applyProtection="1">
      <alignment horizontal="left" vertical="center" indent="1"/>
    </xf>
    <xf numFmtId="0" fontId="11" fillId="0" borderId="0" xfId="0" applyFont="1" applyFill="1" applyBorder="1" applyAlignment="1" applyProtection="1">
      <alignment horizontal="center"/>
    </xf>
    <xf numFmtId="0" fontId="10" fillId="0" borderId="31"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xf>
    <xf numFmtId="0" fontId="12" fillId="0" borderId="0" xfId="0" applyFont="1" applyBorder="1" applyAlignment="1" applyProtection="1">
      <alignment horizontal="left"/>
    </xf>
    <xf numFmtId="0" fontId="11" fillId="0" borderId="33" xfId="0" applyFont="1" applyFill="1" applyBorder="1" applyAlignment="1" applyProtection="1">
      <alignment horizontal="left" vertical="center" indent="1"/>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49" fontId="15" fillId="0" borderId="0" xfId="0" applyNumberFormat="1" applyFont="1" applyFill="1" applyBorder="1" applyAlignment="1">
      <alignment horizontal="center" wrapText="1"/>
    </xf>
    <xf numFmtId="0" fontId="19" fillId="0" borderId="49" xfId="0" applyFont="1" applyFill="1" applyBorder="1" applyAlignment="1">
      <alignment vertical="top" wrapText="1"/>
    </xf>
    <xf numFmtId="0" fontId="19" fillId="0" borderId="50" xfId="0" applyFont="1" applyFill="1" applyBorder="1" applyAlignment="1">
      <alignment vertical="top" wrapText="1"/>
    </xf>
    <xf numFmtId="0" fontId="22" fillId="0" borderId="24" xfId="0" applyFont="1" applyFill="1" applyBorder="1" applyAlignment="1">
      <alignment horizontal="left" vertical="center"/>
    </xf>
    <xf numFmtId="0" fontId="22" fillId="0" borderId="4" xfId="0" applyFont="1" applyFill="1" applyBorder="1" applyAlignment="1">
      <alignment horizontal="left" vertical="center" wrapText="1"/>
    </xf>
    <xf numFmtId="0" fontId="22" fillId="0" borderId="5" xfId="0" applyFont="1" applyFill="1" applyBorder="1" applyAlignment="1">
      <alignment horizontal="left" vertical="center" wrapText="1"/>
    </xf>
    <xf numFmtId="49" fontId="18" fillId="6" borderId="60" xfId="0" applyNumberFormat="1" applyFont="1" applyFill="1" applyBorder="1" applyAlignment="1">
      <alignment horizontal="left" vertical="center"/>
    </xf>
    <xf numFmtId="49" fontId="18" fillId="6" borderId="10" xfId="0" applyNumberFormat="1" applyFont="1" applyFill="1" applyBorder="1" applyAlignment="1">
      <alignment horizontal="left" vertical="center"/>
    </xf>
    <xf numFmtId="49" fontId="18" fillId="6" borderId="3" xfId="0" applyNumberFormat="1" applyFont="1" applyFill="1" applyBorder="1" applyAlignment="1">
      <alignment horizontal="left" vertical="center"/>
    </xf>
    <xf numFmtId="0" fontId="22" fillId="0" borderId="6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6" xfId="0" applyFont="1" applyFill="1" applyBorder="1" applyAlignment="1">
      <alignment horizontal="left"/>
    </xf>
    <xf numFmtId="0" fontId="22" fillId="0" borderId="55" xfId="0" applyFont="1" applyFill="1" applyBorder="1" applyAlignment="1">
      <alignment horizontal="left"/>
    </xf>
    <xf numFmtId="0" fontId="22" fillId="0" borderId="57" xfId="0" applyFont="1" applyFill="1" applyBorder="1" applyAlignment="1">
      <alignment horizontal="left"/>
    </xf>
    <xf numFmtId="0" fontId="22" fillId="0" borderId="4" xfId="0" applyFont="1" applyFill="1" applyBorder="1" applyAlignment="1">
      <alignment horizontal="left" wrapText="1"/>
    </xf>
    <xf numFmtId="0" fontId="22" fillId="0" borderId="5" xfId="0" applyFont="1" applyFill="1" applyBorder="1" applyAlignment="1">
      <alignment horizontal="left" wrapText="1"/>
    </xf>
    <xf numFmtId="0" fontId="22" fillId="0" borderId="24" xfId="0" applyFont="1" applyFill="1" applyBorder="1" applyAlignment="1">
      <alignment horizontal="left" wrapText="1"/>
    </xf>
    <xf numFmtId="0" fontId="22" fillId="0" borderId="24"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9" fillId="0" borderId="50"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37"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5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51" xfId="0" applyFont="1" applyFill="1" applyBorder="1" applyAlignment="1">
      <alignment horizontal="center"/>
    </xf>
    <xf numFmtId="0" fontId="19" fillId="0" borderId="48" xfId="0" applyFont="1" applyFill="1" applyBorder="1" applyAlignment="1">
      <alignment horizontal="center"/>
    </xf>
    <xf numFmtId="49" fontId="18" fillId="0" borderId="60" xfId="0" applyNumberFormat="1" applyFont="1" applyFill="1" applyBorder="1" applyAlignment="1">
      <alignment horizontal="left" vertical="center"/>
    </xf>
    <xf numFmtId="49" fontId="18" fillId="0" borderId="10" xfId="0" applyNumberFormat="1" applyFont="1" applyFill="1" applyBorder="1" applyAlignment="1">
      <alignment horizontal="left" vertical="center"/>
    </xf>
    <xf numFmtId="49" fontId="18" fillId="0" borderId="3" xfId="0" applyNumberFormat="1" applyFont="1" applyFill="1" applyBorder="1" applyAlignment="1">
      <alignment horizontal="left" vertical="center"/>
    </xf>
    <xf numFmtId="0" fontId="23" fillId="0" borderId="10"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2" fillId="0" borderId="5" xfId="0" applyFont="1" applyFill="1" applyBorder="1" applyAlignment="1">
      <alignment horizontal="left"/>
    </xf>
    <xf numFmtId="0" fontId="22" fillId="0" borderId="24" xfId="0" applyFont="1" applyFill="1" applyBorder="1" applyAlignment="1">
      <alignment horizontal="left"/>
    </xf>
    <xf numFmtId="0" fontId="6" fillId="0" borderId="0"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7" fillId="0" borderId="0" xfId="0" applyFont="1" applyAlignment="1" applyProtection="1">
      <alignment horizontal="left"/>
    </xf>
    <xf numFmtId="0" fontId="7" fillId="0" borderId="11" xfId="0" applyFont="1" applyBorder="1" applyAlignment="1" applyProtection="1">
      <alignment horizontal="center"/>
    </xf>
    <xf numFmtId="0" fontId="3" fillId="0" borderId="0" xfId="0" applyFont="1" applyBorder="1" applyAlignment="1" applyProtection="1">
      <alignment horizontal="left"/>
    </xf>
    <xf numFmtId="0" fontId="7" fillId="0" borderId="0" xfId="0" applyFont="1" applyAlignment="1" applyProtection="1">
      <alignment horizontal="left" wrapText="1"/>
    </xf>
    <xf numFmtId="0" fontId="3" fillId="0" borderId="0" xfId="0" applyFont="1" applyAlignment="1" applyProtection="1">
      <alignment horizontal="left" wrapText="1"/>
    </xf>
    <xf numFmtId="0" fontId="3" fillId="0" borderId="0" xfId="0" applyFont="1" applyAlignment="1" applyProtection="1">
      <alignment horizontal="left"/>
    </xf>
    <xf numFmtId="0" fontId="7" fillId="0" borderId="0" xfId="0" applyFont="1" applyBorder="1" applyAlignment="1" applyProtection="1">
      <alignment horizontal="left"/>
    </xf>
    <xf numFmtId="0" fontId="8" fillId="0" borderId="0" xfId="0" applyFont="1" applyBorder="1" applyAlignment="1" applyProtection="1">
      <alignment horizontal="left"/>
    </xf>
    <xf numFmtId="0" fontId="7" fillId="0" borderId="0" xfId="0" applyFont="1" applyBorder="1" applyAlignment="1" applyProtection="1">
      <alignment horizontal="left" wrapText="1"/>
    </xf>
    <xf numFmtId="0" fontId="7" fillId="0" borderId="0" xfId="0" applyFont="1" applyAlignment="1" applyProtection="1">
      <alignment wrapText="1"/>
    </xf>
    <xf numFmtId="0" fontId="0" fillId="0" borderId="0" xfId="0" applyAlignment="1">
      <alignment wrapText="1"/>
    </xf>
    <xf numFmtId="0" fontId="3" fillId="0" borderId="0" xfId="0" applyFont="1" applyFill="1" applyBorder="1" applyAlignment="1">
      <alignment horizontal="left"/>
    </xf>
    <xf numFmtId="0" fontId="6" fillId="0" borderId="0" xfId="0" applyFont="1" applyFill="1" applyBorder="1" applyAlignment="1">
      <alignment horizontal="left"/>
    </xf>
    <xf numFmtId="0" fontId="3" fillId="0" borderId="0" xfId="0" applyFont="1" applyFill="1" applyBorder="1" applyAlignment="1">
      <alignment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left"/>
    </xf>
    <xf numFmtId="0" fontId="1"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vertical="center" wrapText="1"/>
    </xf>
  </cellXfs>
  <cellStyles count="4">
    <cellStyle name="Excel Built-in Normal" xfId="3"/>
    <cellStyle name="Prozent" xfId="1" builtinId="5"/>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12"/>
  <sheetViews>
    <sheetView workbookViewId="0">
      <selection activeCell="C3" sqref="C3:C9"/>
    </sheetView>
  </sheetViews>
  <sheetFormatPr baseColWidth="10" defaultRowHeight="12.75" x14ac:dyDescent="0.2"/>
  <cols>
    <col min="1" max="1" width="14.7109375" style="183" customWidth="1"/>
    <col min="2" max="2" width="49.140625" style="183" bestFit="1" customWidth="1"/>
    <col min="3" max="3" width="24.28515625" style="183" customWidth="1"/>
    <col min="4" max="16384" width="11.42578125" style="183"/>
  </cols>
  <sheetData>
    <row r="1" spans="1:3" ht="39" customHeight="1" thickBot="1" x14ac:dyDescent="0.25">
      <c r="A1" s="271" t="s">
        <v>290</v>
      </c>
      <c r="B1" s="271"/>
      <c r="C1" s="271"/>
    </row>
    <row r="2" spans="1:3" ht="30.75" thickTop="1" x14ac:dyDescent="0.2">
      <c r="A2" s="184" t="s">
        <v>159</v>
      </c>
      <c r="B2" s="185" t="s">
        <v>156</v>
      </c>
      <c r="C2" s="186" t="s">
        <v>160</v>
      </c>
    </row>
    <row r="3" spans="1:3" ht="36" customHeight="1" thickBot="1" x14ac:dyDescent="0.25">
      <c r="A3" s="181" t="s">
        <v>23</v>
      </c>
      <c r="B3" s="182" t="s">
        <v>161</v>
      </c>
      <c r="C3" s="187"/>
    </row>
    <row r="4" spans="1:3" ht="24.75" thickBot="1" x14ac:dyDescent="0.25">
      <c r="A4" s="181" t="s">
        <v>25</v>
      </c>
      <c r="B4" s="182" t="s">
        <v>162</v>
      </c>
      <c r="C4" s="187"/>
    </row>
    <row r="5" spans="1:3" ht="30.75" customHeight="1" thickBot="1" x14ac:dyDescent="0.25">
      <c r="A5" s="181" t="s">
        <v>20</v>
      </c>
      <c r="B5" s="182" t="s">
        <v>229</v>
      </c>
      <c r="C5" s="187"/>
    </row>
    <row r="6" spans="1:3" ht="30.75" customHeight="1" thickBot="1" x14ac:dyDescent="0.25">
      <c r="A6" s="181" t="s">
        <v>22</v>
      </c>
      <c r="B6" s="182" t="s">
        <v>157</v>
      </c>
      <c r="C6" s="187"/>
    </row>
    <row r="7" spans="1:3" ht="25.5" customHeight="1" thickBot="1" x14ac:dyDescent="0.25">
      <c r="A7" s="181" t="s">
        <v>163</v>
      </c>
      <c r="B7" s="182" t="s">
        <v>158</v>
      </c>
      <c r="C7" s="187"/>
    </row>
    <row r="8" spans="1:3" ht="36.75" customHeight="1" thickBot="1" x14ac:dyDescent="0.25">
      <c r="A8" s="181" t="s">
        <v>24</v>
      </c>
      <c r="B8" s="182" t="s">
        <v>164</v>
      </c>
      <c r="C8" s="187"/>
    </row>
    <row r="9" spans="1:3" ht="39" customHeight="1" thickBot="1" x14ac:dyDescent="0.25">
      <c r="A9" s="181" t="s">
        <v>21</v>
      </c>
      <c r="B9" s="188" t="s">
        <v>165</v>
      </c>
      <c r="C9" s="187"/>
    </row>
    <row r="10" spans="1:3" x14ac:dyDescent="0.2">
      <c r="A10" s="272"/>
      <c r="B10" s="272"/>
      <c r="C10" s="272"/>
    </row>
    <row r="11" spans="1:3" ht="57" customHeight="1" x14ac:dyDescent="0.2">
      <c r="A11" s="273" t="s">
        <v>167</v>
      </c>
      <c r="B11" s="273"/>
      <c r="C11" s="273"/>
    </row>
    <row r="12" spans="1:3" ht="39.75" customHeight="1" x14ac:dyDescent="0.2">
      <c r="A12" s="272" t="s">
        <v>166</v>
      </c>
      <c r="B12" s="272"/>
      <c r="C12" s="272"/>
    </row>
  </sheetData>
  <sheetProtection algorithmName="SHA-512" hashValue="WSdD8qRPSVXiUP2nItKNJ5Zsdg/LVfVLYm9xiIha1ae1jNADnugwhOOKiFwXQCkTMl1qRRBrnsdRvn7JPJBOuw==" saltValue="TTHBXSvKYVNdDVH5FTAuhw==" spinCount="100000" sheet="1" objects="1" scenarios="1"/>
  <mergeCells count="4">
    <mergeCell ref="A1:C1"/>
    <mergeCell ref="A10:C10"/>
    <mergeCell ref="A11:C11"/>
    <mergeCell ref="A12:C12"/>
  </mergeCells>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G58"/>
  <sheetViews>
    <sheetView topLeftCell="A13" zoomScaleNormal="100" workbookViewId="0">
      <selection activeCell="D53" sqref="D53:D54"/>
    </sheetView>
  </sheetViews>
  <sheetFormatPr baseColWidth="10" defaultRowHeight="12.75" x14ac:dyDescent="0.2"/>
  <cols>
    <col min="1" max="1" width="6.140625" customWidth="1"/>
    <col min="2" max="2" width="44.5703125" customWidth="1"/>
    <col min="3" max="3" width="8" customWidth="1"/>
    <col min="4" max="4" width="12" customWidth="1"/>
    <col min="5" max="5" width="12.7109375" customWidth="1"/>
  </cols>
  <sheetData>
    <row r="1" spans="1:7" ht="13.5" thickBot="1" x14ac:dyDescent="0.25">
      <c r="A1" s="276" t="s">
        <v>291</v>
      </c>
      <c r="B1" s="276"/>
      <c r="C1" s="276"/>
      <c r="D1" s="276"/>
      <c r="E1" s="276"/>
      <c r="F1" s="2"/>
      <c r="G1" s="2"/>
    </row>
    <row r="2" spans="1:7" s="1" customFormat="1" ht="24" thickTop="1" thickBot="1" x14ac:dyDescent="0.25">
      <c r="A2" s="7" t="s">
        <v>30</v>
      </c>
      <c r="B2" s="7" t="s">
        <v>31</v>
      </c>
      <c r="C2" s="7"/>
      <c r="D2" s="8" t="s">
        <v>102</v>
      </c>
      <c r="E2" s="9" t="s">
        <v>32</v>
      </c>
    </row>
    <row r="3" spans="1:7" s="1" customFormat="1" ht="12" thickBot="1" x14ac:dyDescent="0.25">
      <c r="A3" s="14" t="s">
        <v>28</v>
      </c>
      <c r="B3" s="15" t="s">
        <v>29</v>
      </c>
      <c r="C3" s="5"/>
      <c r="D3" s="60">
        <v>100</v>
      </c>
      <c r="E3" s="160"/>
    </row>
    <row r="4" spans="1:7" s="1" customFormat="1" ht="11.25" x14ac:dyDescent="0.2">
      <c r="A4" s="16" t="s">
        <v>33</v>
      </c>
      <c r="B4" s="17" t="s">
        <v>34</v>
      </c>
      <c r="C4" s="12"/>
      <c r="D4" s="12"/>
      <c r="E4" s="161"/>
    </row>
    <row r="5" spans="1:7" s="1" customFormat="1" ht="12" thickBot="1" x14ac:dyDescent="0.25">
      <c r="A5" s="16" t="s">
        <v>35</v>
      </c>
      <c r="B5" s="19" t="s">
        <v>131</v>
      </c>
      <c r="C5" s="20"/>
      <c r="D5" s="21"/>
      <c r="E5" s="161"/>
    </row>
    <row r="6" spans="1:7" s="1" customFormat="1" ht="12" thickBot="1" x14ac:dyDescent="0.25">
      <c r="A6" s="10" t="s">
        <v>36</v>
      </c>
      <c r="B6" s="6" t="s">
        <v>37</v>
      </c>
      <c r="C6" s="22"/>
      <c r="D6" s="39"/>
      <c r="E6" s="161">
        <f>$E$3/100*D6</f>
        <v>0</v>
      </c>
    </row>
    <row r="7" spans="1:7" s="1" customFormat="1" ht="12" thickBot="1" x14ac:dyDescent="0.25">
      <c r="A7" s="10" t="s">
        <v>38</v>
      </c>
      <c r="B7" s="3" t="s">
        <v>44</v>
      </c>
      <c r="C7" s="11"/>
      <c r="D7" s="39"/>
      <c r="E7" s="161">
        <f t="shared" ref="E7:E12" si="0">$E$3/100*D7</f>
        <v>0</v>
      </c>
    </row>
    <row r="8" spans="1:7" s="1" customFormat="1" ht="12" thickBot="1" x14ac:dyDescent="0.25">
      <c r="A8" s="10" t="s">
        <v>39</v>
      </c>
      <c r="B8" s="3" t="s">
        <v>45</v>
      </c>
      <c r="C8" s="11"/>
      <c r="D8" s="39"/>
      <c r="E8" s="161">
        <f t="shared" si="0"/>
        <v>0</v>
      </c>
    </row>
    <row r="9" spans="1:7" s="1" customFormat="1" ht="12" thickBot="1" x14ac:dyDescent="0.25">
      <c r="A9" s="10" t="s">
        <v>40</v>
      </c>
      <c r="B9" s="3" t="s">
        <v>104</v>
      </c>
      <c r="C9" s="11"/>
      <c r="D9" s="40"/>
      <c r="E9" s="161">
        <f t="shared" si="0"/>
        <v>0</v>
      </c>
    </row>
    <row r="10" spans="1:7" s="1" customFormat="1" ht="12" thickBot="1" x14ac:dyDescent="0.25">
      <c r="A10" s="10" t="s">
        <v>41</v>
      </c>
      <c r="B10" s="3" t="s">
        <v>46</v>
      </c>
      <c r="C10" s="11"/>
      <c r="D10" s="39"/>
      <c r="E10" s="161">
        <f t="shared" si="0"/>
        <v>0</v>
      </c>
    </row>
    <row r="11" spans="1:7" s="1" customFormat="1" ht="12" thickBot="1" x14ac:dyDescent="0.25">
      <c r="A11" s="10" t="s">
        <v>42</v>
      </c>
      <c r="B11" s="3" t="s">
        <v>47</v>
      </c>
      <c r="C11" s="11"/>
      <c r="D11" s="40"/>
      <c r="E11" s="161">
        <f t="shared" si="0"/>
        <v>0</v>
      </c>
    </row>
    <row r="12" spans="1:7" s="1" customFormat="1" ht="12" thickBot="1" x14ac:dyDescent="0.25">
      <c r="A12" s="10" t="s">
        <v>43</v>
      </c>
      <c r="B12" s="3" t="s">
        <v>48</v>
      </c>
      <c r="C12" s="11"/>
      <c r="D12" s="39"/>
      <c r="E12" s="161">
        <f t="shared" si="0"/>
        <v>0</v>
      </c>
    </row>
    <row r="13" spans="1:7" s="1" customFormat="1" ht="11.25" x14ac:dyDescent="0.2">
      <c r="A13" s="65"/>
      <c r="B13" s="66" t="s">
        <v>116</v>
      </c>
      <c r="C13" s="67"/>
      <c r="D13" s="68">
        <f>SUM(D6:D12)</f>
        <v>0</v>
      </c>
      <c r="E13" s="162">
        <f>SUM(E6:E12)</f>
        <v>0</v>
      </c>
    </row>
    <row r="14" spans="1:7" s="1" customFormat="1" ht="12" thickBot="1" x14ac:dyDescent="0.25">
      <c r="A14" s="16" t="s">
        <v>49</v>
      </c>
      <c r="B14" s="17" t="s">
        <v>50</v>
      </c>
      <c r="C14" s="12"/>
      <c r="D14" s="25"/>
      <c r="E14" s="163"/>
    </row>
    <row r="15" spans="1:7" s="1" customFormat="1" ht="12" thickBot="1" x14ac:dyDescent="0.25">
      <c r="A15" s="10" t="s">
        <v>51</v>
      </c>
      <c r="B15" s="6" t="s">
        <v>56</v>
      </c>
      <c r="C15" s="22"/>
      <c r="D15" s="61"/>
      <c r="E15" s="161">
        <f>$E$3/100*D15</f>
        <v>0</v>
      </c>
    </row>
    <row r="16" spans="1:7" s="1" customFormat="1" ht="12" thickBot="1" x14ac:dyDescent="0.25">
      <c r="A16" s="10"/>
      <c r="B16" s="6" t="s">
        <v>111</v>
      </c>
      <c r="C16" s="22"/>
      <c r="D16" s="61"/>
      <c r="E16" s="161">
        <f t="shared" ref="E16:E24" si="1">$E$3/100*D16</f>
        <v>0</v>
      </c>
    </row>
    <row r="17" spans="1:5" s="1" customFormat="1" ht="12" thickBot="1" x14ac:dyDescent="0.25">
      <c r="A17" s="10" t="s">
        <v>52</v>
      </c>
      <c r="B17" s="3" t="s">
        <v>57</v>
      </c>
      <c r="C17" s="11"/>
      <c r="D17" s="39"/>
      <c r="E17" s="161">
        <f t="shared" si="1"/>
        <v>0</v>
      </c>
    </row>
    <row r="18" spans="1:5" s="1" customFormat="1" ht="12" thickBot="1" x14ac:dyDescent="0.25">
      <c r="A18" s="10"/>
      <c r="B18" s="6" t="s">
        <v>112</v>
      </c>
      <c r="C18" s="11"/>
      <c r="D18" s="61"/>
      <c r="E18" s="161">
        <f t="shared" si="1"/>
        <v>0</v>
      </c>
    </row>
    <row r="19" spans="1:5" s="1" customFormat="1" ht="12" thickBot="1" x14ac:dyDescent="0.25">
      <c r="A19" s="10" t="s">
        <v>53</v>
      </c>
      <c r="B19" s="3" t="s">
        <v>58</v>
      </c>
      <c r="C19" s="11"/>
      <c r="D19" s="61"/>
      <c r="E19" s="161">
        <f t="shared" si="1"/>
        <v>0</v>
      </c>
    </row>
    <row r="20" spans="1:5" s="1" customFormat="1" ht="12" thickBot="1" x14ac:dyDescent="0.25">
      <c r="A20" s="10"/>
      <c r="B20" s="6" t="s">
        <v>113</v>
      </c>
      <c r="C20" s="11"/>
      <c r="D20" s="39"/>
      <c r="E20" s="161">
        <f t="shared" si="1"/>
        <v>0</v>
      </c>
    </row>
    <row r="21" spans="1:5" s="1" customFormat="1" ht="12" thickBot="1" x14ac:dyDescent="0.25">
      <c r="A21" s="10" t="s">
        <v>54</v>
      </c>
      <c r="B21" s="3" t="s">
        <v>59</v>
      </c>
      <c r="C21" s="11"/>
      <c r="D21" s="61"/>
      <c r="E21" s="161">
        <f t="shared" si="1"/>
        <v>0</v>
      </c>
    </row>
    <row r="22" spans="1:5" s="1" customFormat="1" ht="12" thickBot="1" x14ac:dyDescent="0.25">
      <c r="A22" s="10"/>
      <c r="B22" s="6" t="s">
        <v>114</v>
      </c>
      <c r="C22" s="11"/>
      <c r="D22" s="61"/>
      <c r="E22" s="161">
        <f t="shared" si="1"/>
        <v>0</v>
      </c>
    </row>
    <row r="23" spans="1:5" s="1" customFormat="1" ht="12" thickBot="1" x14ac:dyDescent="0.25">
      <c r="A23" s="10" t="s">
        <v>55</v>
      </c>
      <c r="B23" s="3" t="s">
        <v>60</v>
      </c>
      <c r="C23" s="11"/>
      <c r="D23" s="39"/>
      <c r="E23" s="161">
        <f>$E$3/100*D23</f>
        <v>0</v>
      </c>
    </row>
    <row r="24" spans="1:5" s="1" customFormat="1" ht="12" thickBot="1" x14ac:dyDescent="0.25">
      <c r="A24" s="10"/>
      <c r="B24" s="3" t="s">
        <v>115</v>
      </c>
      <c r="C24" s="11"/>
      <c r="D24" s="62"/>
      <c r="E24" s="161">
        <f t="shared" si="1"/>
        <v>0</v>
      </c>
    </row>
    <row r="25" spans="1:5" s="1" customFormat="1" ht="11.25" x14ac:dyDescent="0.2">
      <c r="A25" s="65"/>
      <c r="B25" s="31" t="s">
        <v>117</v>
      </c>
      <c r="C25" s="70"/>
      <c r="D25" s="71">
        <f>SUM(D15:D24)</f>
        <v>0</v>
      </c>
      <c r="E25" s="164">
        <f>SUM(E15:E24)</f>
        <v>0</v>
      </c>
    </row>
    <row r="26" spans="1:5" s="1" customFormat="1" ht="11.25" x14ac:dyDescent="0.2">
      <c r="A26" s="65"/>
      <c r="B26" s="66" t="s">
        <v>61</v>
      </c>
      <c r="C26" s="67"/>
      <c r="D26" s="69">
        <f>D13+D25</f>
        <v>0</v>
      </c>
      <c r="E26" s="162">
        <f>SUM(E13+E25)</f>
        <v>0</v>
      </c>
    </row>
    <row r="27" spans="1:5" s="1" customFormat="1" ht="12" thickBot="1" x14ac:dyDescent="0.25">
      <c r="A27" s="16" t="s">
        <v>62</v>
      </c>
      <c r="B27" s="17" t="s">
        <v>65</v>
      </c>
      <c r="C27" s="12"/>
      <c r="D27" s="25"/>
      <c r="E27" s="163"/>
    </row>
    <row r="28" spans="1:5" s="1" customFormat="1" ht="12" thickBot="1" x14ac:dyDescent="0.25">
      <c r="A28" s="10" t="s">
        <v>63</v>
      </c>
      <c r="B28" s="6" t="s">
        <v>66</v>
      </c>
      <c r="C28" s="22"/>
      <c r="D28" s="39"/>
      <c r="E28" s="161">
        <f>$E$3/100*D28</f>
        <v>0</v>
      </c>
    </row>
    <row r="29" spans="1:5" s="1" customFormat="1" ht="12" thickBot="1" x14ac:dyDescent="0.25">
      <c r="A29" s="10" t="s">
        <v>64</v>
      </c>
      <c r="B29" s="3" t="s">
        <v>67</v>
      </c>
      <c r="C29" s="11"/>
      <c r="D29" s="62"/>
      <c r="E29" s="163">
        <f>$E$3/100*D29</f>
        <v>0</v>
      </c>
    </row>
    <row r="30" spans="1:5" s="1" customFormat="1" ht="11.25" x14ac:dyDescent="0.2">
      <c r="A30" s="65"/>
      <c r="B30" s="31" t="s">
        <v>121</v>
      </c>
      <c r="C30" s="70"/>
      <c r="D30" s="71">
        <f>SUM(D28:D29)</f>
        <v>0</v>
      </c>
      <c r="E30" s="164">
        <f>SUM(E28:E29)</f>
        <v>0</v>
      </c>
    </row>
    <row r="31" spans="1:5" s="1" customFormat="1" x14ac:dyDescent="0.2">
      <c r="A31" s="277" t="s">
        <v>128</v>
      </c>
      <c r="B31" s="278"/>
      <c r="C31" s="4"/>
      <c r="D31" s="18">
        <f>D30+D26</f>
        <v>0</v>
      </c>
      <c r="E31" s="165">
        <f>$E$3/100*D31</f>
        <v>0</v>
      </c>
    </row>
    <row r="32" spans="1:5" s="1" customFormat="1" ht="12" thickBot="1" x14ac:dyDescent="0.25">
      <c r="A32" s="16" t="s">
        <v>68</v>
      </c>
      <c r="B32" s="17" t="s">
        <v>118</v>
      </c>
      <c r="C32" s="12"/>
      <c r="D32" s="25"/>
      <c r="E32" s="163"/>
    </row>
    <row r="33" spans="1:5" s="1" customFormat="1" ht="12" thickBot="1" x14ac:dyDescent="0.25">
      <c r="A33" s="10" t="s">
        <v>69</v>
      </c>
      <c r="B33" s="6" t="s">
        <v>119</v>
      </c>
      <c r="C33" s="22"/>
      <c r="D33" s="39"/>
      <c r="E33" s="161">
        <f>$E$3/100*D33</f>
        <v>0</v>
      </c>
    </row>
    <row r="34" spans="1:5" s="1" customFormat="1" ht="12" thickBot="1" x14ac:dyDescent="0.25">
      <c r="A34" s="10" t="s">
        <v>70</v>
      </c>
      <c r="B34" s="72" t="s">
        <v>132</v>
      </c>
      <c r="C34" s="11"/>
      <c r="D34" s="39"/>
      <c r="E34" s="163">
        <f>$E$3/100*D34</f>
        <v>0</v>
      </c>
    </row>
    <row r="35" spans="1:5" s="1" customFormat="1" ht="12" thickBot="1" x14ac:dyDescent="0.25">
      <c r="A35" s="10" t="s">
        <v>71</v>
      </c>
      <c r="B35" s="3" t="s">
        <v>120</v>
      </c>
      <c r="C35" s="11"/>
      <c r="D35" s="40"/>
      <c r="E35" s="163">
        <f>$E$3/100*D35</f>
        <v>0</v>
      </c>
    </row>
    <row r="36" spans="1:5" s="1" customFormat="1" ht="12" thickBot="1" x14ac:dyDescent="0.25">
      <c r="A36" s="10" t="s">
        <v>72</v>
      </c>
      <c r="B36" s="3" t="s">
        <v>73</v>
      </c>
      <c r="C36" s="11"/>
      <c r="D36" s="39"/>
      <c r="E36" s="163">
        <f>$E$3/100*D36</f>
        <v>0</v>
      </c>
    </row>
    <row r="37" spans="1:5" s="1" customFormat="1" x14ac:dyDescent="0.2">
      <c r="A37" s="277" t="s">
        <v>129</v>
      </c>
      <c r="B37" s="278" t="s">
        <v>126</v>
      </c>
      <c r="C37" s="13"/>
      <c r="D37" s="28">
        <f>SUM(D33:D36)</f>
        <v>0</v>
      </c>
      <c r="E37" s="166">
        <f>SUM(E33:E36)</f>
        <v>0</v>
      </c>
    </row>
    <row r="38" spans="1:5" s="1" customFormat="1" ht="11.25" x14ac:dyDescent="0.2">
      <c r="A38" s="16" t="s">
        <v>74</v>
      </c>
      <c r="B38" s="24" t="s">
        <v>75</v>
      </c>
      <c r="C38" s="25"/>
      <c r="D38" s="25"/>
      <c r="E38" s="167"/>
    </row>
    <row r="39" spans="1:5" s="1" customFormat="1" ht="12" thickBot="1" x14ac:dyDescent="0.25">
      <c r="A39" s="23" t="s">
        <v>76</v>
      </c>
      <c r="B39" s="11" t="s">
        <v>88</v>
      </c>
      <c r="C39" s="12"/>
      <c r="D39" s="25"/>
      <c r="E39" s="163"/>
    </row>
    <row r="40" spans="1:5" s="1" customFormat="1" ht="12" thickBot="1" x14ac:dyDescent="0.25">
      <c r="A40" s="10" t="s">
        <v>77</v>
      </c>
      <c r="B40" s="6" t="s">
        <v>122</v>
      </c>
      <c r="C40" s="22"/>
      <c r="D40" s="61"/>
      <c r="E40" s="161">
        <f>$E$3/100*D40</f>
        <v>0</v>
      </c>
    </row>
    <row r="41" spans="1:5" s="1" customFormat="1" ht="12" thickBot="1" x14ac:dyDescent="0.25">
      <c r="A41" s="10" t="s">
        <v>78</v>
      </c>
      <c r="B41" s="3" t="s">
        <v>123</v>
      </c>
      <c r="C41" s="11"/>
      <c r="D41" s="39"/>
      <c r="E41" s="161">
        <f t="shared" ref="E41:E50" si="2">$E$3/100*D41</f>
        <v>0</v>
      </c>
    </row>
    <row r="42" spans="1:5" s="1" customFormat="1" ht="12" thickBot="1" x14ac:dyDescent="0.25">
      <c r="A42" s="10" t="s">
        <v>79</v>
      </c>
      <c r="B42" s="5" t="s">
        <v>89</v>
      </c>
      <c r="C42" s="27"/>
      <c r="D42" s="62"/>
      <c r="E42" s="168">
        <f t="shared" si="2"/>
        <v>0</v>
      </c>
    </row>
    <row r="43" spans="1:5" s="1" customFormat="1" ht="12" thickBot="1" x14ac:dyDescent="0.25">
      <c r="A43" s="23" t="s">
        <v>80</v>
      </c>
      <c r="B43" s="180" t="s">
        <v>90</v>
      </c>
      <c r="C43" s="12"/>
      <c r="D43" s="21"/>
      <c r="E43" s="163"/>
    </row>
    <row r="44" spans="1:5" s="1" customFormat="1" ht="12" thickBot="1" x14ac:dyDescent="0.25">
      <c r="A44" s="10" t="s">
        <v>81</v>
      </c>
      <c r="B44" s="6" t="s">
        <v>124</v>
      </c>
      <c r="C44" s="22"/>
      <c r="D44" s="61"/>
      <c r="E44" s="161">
        <f t="shared" si="2"/>
        <v>0</v>
      </c>
    </row>
    <row r="45" spans="1:5" s="1" customFormat="1" ht="12" thickBot="1" x14ac:dyDescent="0.25">
      <c r="A45" s="10" t="s">
        <v>82</v>
      </c>
      <c r="B45" s="3" t="s">
        <v>153</v>
      </c>
      <c r="C45" s="11"/>
      <c r="D45" s="61"/>
      <c r="E45" s="161">
        <f t="shared" si="2"/>
        <v>0</v>
      </c>
    </row>
    <row r="46" spans="1:5" s="1" customFormat="1" ht="12" thickBot="1" x14ac:dyDescent="0.25">
      <c r="A46" s="10" t="s">
        <v>83</v>
      </c>
      <c r="B46" s="3" t="s">
        <v>91</v>
      </c>
      <c r="C46" s="11"/>
      <c r="D46" s="61"/>
      <c r="E46" s="161">
        <f t="shared" si="2"/>
        <v>0</v>
      </c>
    </row>
    <row r="47" spans="1:5" s="1" customFormat="1" ht="12" thickBot="1" x14ac:dyDescent="0.25">
      <c r="A47" s="10" t="s">
        <v>84</v>
      </c>
      <c r="B47" s="3" t="s">
        <v>92</v>
      </c>
      <c r="C47" s="11"/>
      <c r="D47" s="39"/>
      <c r="E47" s="161">
        <f t="shared" si="2"/>
        <v>0</v>
      </c>
    </row>
    <row r="48" spans="1:5" s="1" customFormat="1" ht="12" thickBot="1" x14ac:dyDescent="0.25">
      <c r="A48" s="10" t="s">
        <v>85</v>
      </c>
      <c r="B48" s="3" t="s">
        <v>93</v>
      </c>
      <c r="C48" s="11"/>
      <c r="D48" s="40"/>
      <c r="E48" s="161">
        <f t="shared" si="2"/>
        <v>0</v>
      </c>
    </row>
    <row r="49" spans="1:5" s="1" customFormat="1" ht="12" thickBot="1" x14ac:dyDescent="0.25">
      <c r="A49" s="10" t="s">
        <v>86</v>
      </c>
      <c r="B49" s="3" t="s">
        <v>125</v>
      </c>
      <c r="C49" s="11"/>
      <c r="D49" s="61"/>
      <c r="E49" s="161">
        <f t="shared" si="2"/>
        <v>0</v>
      </c>
    </row>
    <row r="50" spans="1:5" s="1" customFormat="1" ht="12" thickBot="1" x14ac:dyDescent="0.25">
      <c r="A50" s="10" t="s">
        <v>87</v>
      </c>
      <c r="B50" s="3" t="s">
        <v>94</v>
      </c>
      <c r="C50" s="11"/>
      <c r="D50" s="39"/>
      <c r="E50" s="161">
        <f t="shared" si="2"/>
        <v>0</v>
      </c>
    </row>
    <row r="51" spans="1:5" s="1" customFormat="1" x14ac:dyDescent="0.2">
      <c r="A51" s="279" t="s">
        <v>130</v>
      </c>
      <c r="B51" s="280"/>
      <c r="C51" s="4"/>
      <c r="D51" s="29">
        <f>SUM(D40:D50)</f>
        <v>0</v>
      </c>
      <c r="E51" s="165">
        <f>SUM(E40:E50)</f>
        <v>0</v>
      </c>
    </row>
    <row r="52" spans="1:5" ht="13.5" thickBot="1" x14ac:dyDescent="0.25">
      <c r="A52" s="30" t="s">
        <v>95</v>
      </c>
      <c r="B52" s="31" t="s">
        <v>154</v>
      </c>
      <c r="C52" s="32"/>
      <c r="D52" s="69">
        <f>D3+D31+D37+D51</f>
        <v>100</v>
      </c>
      <c r="E52" s="164">
        <f>E3+E31+E37+E51</f>
        <v>0</v>
      </c>
    </row>
    <row r="53" spans="1:5" ht="13.5" thickBot="1" x14ac:dyDescent="0.25">
      <c r="A53" s="30" t="s">
        <v>96</v>
      </c>
      <c r="B53" s="31" t="s">
        <v>98</v>
      </c>
      <c r="C53" s="33"/>
      <c r="D53" s="61"/>
      <c r="E53" s="163">
        <f>$E$3/100*D53</f>
        <v>0</v>
      </c>
    </row>
    <row r="54" spans="1:5" ht="13.5" thickBot="1" x14ac:dyDescent="0.25">
      <c r="A54" s="30" t="s">
        <v>97</v>
      </c>
      <c r="B54" s="31" t="s">
        <v>99</v>
      </c>
      <c r="C54" s="33"/>
      <c r="D54" s="39"/>
      <c r="E54" s="163">
        <f>$E$3/100*D54</f>
        <v>0</v>
      </c>
    </row>
    <row r="55" spans="1:5" s="1" customFormat="1" ht="22.5" customHeight="1" x14ac:dyDescent="0.2">
      <c r="A55" s="279" t="s">
        <v>127</v>
      </c>
      <c r="B55" s="280"/>
      <c r="C55" s="26"/>
      <c r="D55" s="29">
        <f>SUM(D52:D54)</f>
        <v>100</v>
      </c>
      <c r="E55" s="169">
        <f>ROUND(SUM(E52:E54),2)</f>
        <v>0</v>
      </c>
    </row>
    <row r="56" spans="1:5" s="1" customFormat="1" ht="22.5" customHeight="1" x14ac:dyDescent="0.2">
      <c r="A56" s="279" t="s">
        <v>100</v>
      </c>
      <c r="B56" s="280"/>
      <c r="C56" s="4"/>
      <c r="D56" s="18">
        <f>D55-D3</f>
        <v>0</v>
      </c>
      <c r="E56" s="165">
        <f>E55-E3</f>
        <v>0</v>
      </c>
    </row>
    <row r="57" spans="1:5" s="1" customFormat="1" ht="15" customHeight="1" x14ac:dyDescent="0.2">
      <c r="A57" s="277" t="s">
        <v>101</v>
      </c>
      <c r="B57" s="280"/>
      <c r="C57" s="4"/>
      <c r="D57" s="18" t="e">
        <f>((E3+E31+E33+E40+E41+E44)*100)/E55</f>
        <v>#DIV/0!</v>
      </c>
      <c r="E57" s="18"/>
    </row>
    <row r="58" spans="1:5" ht="24.75" customHeight="1" x14ac:dyDescent="0.2">
      <c r="A58" s="274" t="s">
        <v>133</v>
      </c>
      <c r="B58" s="275"/>
      <c r="C58" s="275"/>
      <c r="D58" s="275"/>
      <c r="E58" s="275"/>
    </row>
  </sheetData>
  <sheetProtection algorithmName="SHA-512" hashValue="S5uGHDH1wTL5/tR/jfrraNFgynaLz+/8t+b8ghW+yEalQpUAtV0jZ3/Fgubv+QiB589sIzIBOdInlP4GnMQjfA==" saltValue="J+U3bNb2xsNrYrDIy875hQ==" spinCount="100000" sheet="1" objects="1" scenarios="1" selectLockedCells="1"/>
  <mergeCells count="8">
    <mergeCell ref="A58:E58"/>
    <mergeCell ref="A1:E1"/>
    <mergeCell ref="A31:B31"/>
    <mergeCell ref="A37:B37"/>
    <mergeCell ref="A51:B51"/>
    <mergeCell ref="A55:B55"/>
    <mergeCell ref="A56:B56"/>
    <mergeCell ref="A57:B57"/>
  </mergeCells>
  <phoneticPr fontId="2" type="noConversion"/>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P83"/>
  <sheetViews>
    <sheetView view="pageBreakPreview" topLeftCell="A46" zoomScaleNormal="100" zoomScaleSheetLayoutView="100" workbookViewId="0">
      <selection activeCell="J6" sqref="J6"/>
    </sheetView>
  </sheetViews>
  <sheetFormatPr baseColWidth="10" defaultRowHeight="12.75" x14ac:dyDescent="0.2"/>
  <cols>
    <col min="1" max="1" width="5.140625" customWidth="1"/>
    <col min="2" max="2" width="5.7109375" customWidth="1"/>
    <col min="3" max="3" width="13.140625" customWidth="1"/>
    <col min="4" max="4" width="8" customWidth="1"/>
    <col min="5" max="5" width="12.42578125" customWidth="1"/>
    <col min="6" max="7" width="5.85546875" customWidth="1"/>
    <col min="8" max="8" width="9.28515625" customWidth="1"/>
    <col min="9" max="9" width="11.140625" customWidth="1"/>
    <col min="10" max="10" width="7.85546875" customWidth="1"/>
    <col min="11" max="11" width="13.28515625" customWidth="1"/>
    <col min="12" max="12" width="8.140625" customWidth="1"/>
    <col min="13" max="13" width="12.5703125" customWidth="1"/>
    <col min="14" max="14" width="11.42578125" customWidth="1"/>
    <col min="15" max="15" width="13" customWidth="1"/>
  </cols>
  <sheetData>
    <row r="1" spans="1:15" x14ac:dyDescent="0.2">
      <c r="A1" s="281" t="s">
        <v>306</v>
      </c>
      <c r="B1" s="282"/>
      <c r="C1" s="282"/>
      <c r="D1" s="282"/>
      <c r="E1" s="282"/>
      <c r="F1" s="282"/>
      <c r="G1" s="282"/>
      <c r="H1" s="282"/>
      <c r="I1" s="282"/>
      <c r="J1" s="282"/>
      <c r="K1" s="282"/>
      <c r="L1" s="282"/>
      <c r="M1" s="282"/>
      <c r="N1" s="282"/>
      <c r="O1" s="283"/>
    </row>
    <row r="2" spans="1:15" ht="13.5" thickBot="1" x14ac:dyDescent="0.25">
      <c r="A2" s="284"/>
      <c r="B2" s="285"/>
      <c r="C2" s="285"/>
      <c r="D2" s="285"/>
      <c r="E2" s="285"/>
      <c r="F2" s="285"/>
      <c r="G2" s="285"/>
      <c r="H2" s="285"/>
      <c r="I2" s="285"/>
      <c r="J2" s="285"/>
      <c r="K2" s="285"/>
      <c r="L2" s="285"/>
      <c r="M2" s="285"/>
      <c r="N2" s="285"/>
      <c r="O2" s="286"/>
    </row>
    <row r="3" spans="1:15" ht="13.5" thickTop="1" x14ac:dyDescent="0.2">
      <c r="A3" s="287" t="s">
        <v>12</v>
      </c>
      <c r="B3" s="289" t="s">
        <v>27</v>
      </c>
      <c r="C3" s="291" t="s">
        <v>1</v>
      </c>
      <c r="D3" s="287" t="s">
        <v>13</v>
      </c>
      <c r="E3" s="291" t="s">
        <v>0</v>
      </c>
      <c r="F3" s="293" t="s">
        <v>2</v>
      </c>
      <c r="G3" s="294" t="s">
        <v>155</v>
      </c>
      <c r="H3" s="298" t="s">
        <v>11</v>
      </c>
      <c r="I3" s="294" t="s">
        <v>14</v>
      </c>
      <c r="J3" s="294" t="s">
        <v>7</v>
      </c>
      <c r="K3" s="294" t="s">
        <v>8</v>
      </c>
      <c r="L3" s="294" t="s">
        <v>151</v>
      </c>
      <c r="M3" s="294" t="s">
        <v>9</v>
      </c>
      <c r="N3" s="294" t="s">
        <v>10</v>
      </c>
      <c r="O3" s="294" t="s">
        <v>15</v>
      </c>
    </row>
    <row r="4" spans="1:15" ht="24" customHeight="1" x14ac:dyDescent="0.2">
      <c r="A4" s="288"/>
      <c r="B4" s="290"/>
      <c r="C4" s="292"/>
      <c r="D4" s="288"/>
      <c r="E4" s="292"/>
      <c r="F4" s="288"/>
      <c r="G4" s="295"/>
      <c r="H4" s="299"/>
      <c r="I4" s="295"/>
      <c r="J4" s="295"/>
      <c r="K4" s="295"/>
      <c r="L4" s="295"/>
      <c r="M4" s="295"/>
      <c r="N4" s="295"/>
      <c r="O4" s="295"/>
    </row>
    <row r="5" spans="1:15" ht="13.5" thickBot="1" x14ac:dyDescent="0.25">
      <c r="A5" s="296" t="s">
        <v>193</v>
      </c>
      <c r="B5" s="296"/>
      <c r="C5" s="296"/>
      <c r="D5" s="296"/>
      <c r="E5" s="296"/>
      <c r="F5" s="296"/>
      <c r="G5" s="296"/>
      <c r="H5" s="296"/>
      <c r="I5" s="296"/>
      <c r="J5" s="296"/>
      <c r="K5" s="296"/>
      <c r="L5" s="296"/>
      <c r="M5" s="296"/>
      <c r="N5" s="296"/>
      <c r="O5" s="296"/>
    </row>
    <row r="6" spans="1:15" ht="13.5" thickBot="1" x14ac:dyDescent="0.25">
      <c r="A6" s="80"/>
      <c r="B6" s="81" t="s">
        <v>198</v>
      </c>
      <c r="C6" s="82" t="s">
        <v>199</v>
      </c>
      <c r="D6" s="76">
        <v>153.01</v>
      </c>
      <c r="E6" s="83" t="s">
        <v>201</v>
      </c>
      <c r="F6" s="78" t="s">
        <v>22</v>
      </c>
      <c r="G6" s="84" t="s">
        <v>212</v>
      </c>
      <c r="H6" s="78">
        <v>4</v>
      </c>
      <c r="I6" s="79">
        <f>D6*H6</f>
        <v>612.04</v>
      </c>
      <c r="J6" s="85">
        <f>'Leistungsrichtwerte '!$C$6</f>
        <v>0</v>
      </c>
      <c r="K6" s="173" t="e">
        <f t="shared" ref="K6:K9" si="0">I6/J6</f>
        <v>#DIV/0!</v>
      </c>
      <c r="L6" s="170">
        <f>'Stundensatz Unterhalt'!$E$55</f>
        <v>0</v>
      </c>
      <c r="M6" s="106" t="e">
        <f t="shared" ref="M6:M9" si="1">K6*L6</f>
        <v>#DIV/0!</v>
      </c>
      <c r="N6" s="106" t="e">
        <f t="shared" ref="N6:N9" si="2">M6/12</f>
        <v>#DIV/0!</v>
      </c>
      <c r="O6" s="106" t="e">
        <f t="shared" ref="O6:O9" si="3">N6/D6</f>
        <v>#DIV/0!</v>
      </c>
    </row>
    <row r="7" spans="1:15" ht="13.5" thickBot="1" x14ac:dyDescent="0.25">
      <c r="A7" s="73"/>
      <c r="B7" s="74" t="s">
        <v>198</v>
      </c>
      <c r="C7" s="82" t="s">
        <v>202</v>
      </c>
      <c r="D7" s="76">
        <v>241.77</v>
      </c>
      <c r="E7" s="83" t="s">
        <v>201</v>
      </c>
      <c r="F7" s="78" t="s">
        <v>21</v>
      </c>
      <c r="G7" s="84" t="s">
        <v>212</v>
      </c>
      <c r="H7" s="78">
        <v>4</v>
      </c>
      <c r="I7" s="79">
        <f t="shared" ref="I7:I9" si="4">D7*H7</f>
        <v>967.08</v>
      </c>
      <c r="J7" s="85">
        <f>'Leistungsrichtwerte '!$C$9</f>
        <v>0</v>
      </c>
      <c r="K7" s="174" t="e">
        <f t="shared" si="0"/>
        <v>#DIV/0!</v>
      </c>
      <c r="L7" s="170">
        <f>'Stundensatz Unterhalt'!$E$55</f>
        <v>0</v>
      </c>
      <c r="M7" s="107" t="e">
        <f t="shared" si="1"/>
        <v>#DIV/0!</v>
      </c>
      <c r="N7" s="107" t="e">
        <f t="shared" si="2"/>
        <v>#DIV/0!</v>
      </c>
      <c r="O7" s="107" t="e">
        <f t="shared" si="3"/>
        <v>#DIV/0!</v>
      </c>
    </row>
    <row r="8" spans="1:15" ht="13.5" thickBot="1" x14ac:dyDescent="0.25">
      <c r="A8" s="80"/>
      <c r="B8" s="81" t="s">
        <v>25</v>
      </c>
      <c r="C8" s="82" t="s">
        <v>200</v>
      </c>
      <c r="D8" s="76">
        <v>34.75</v>
      </c>
      <c r="E8" s="83" t="s">
        <v>201</v>
      </c>
      <c r="F8" s="78" t="s">
        <v>26</v>
      </c>
      <c r="G8" s="84" t="s">
        <v>212</v>
      </c>
      <c r="H8" s="78">
        <v>4</v>
      </c>
      <c r="I8" s="79">
        <f t="shared" si="4"/>
        <v>139</v>
      </c>
      <c r="J8" s="85">
        <f>'Leistungsrichtwerte '!$C$7</f>
        <v>0</v>
      </c>
      <c r="K8" s="174" t="e">
        <f t="shared" si="0"/>
        <v>#DIV/0!</v>
      </c>
      <c r="L8" s="170">
        <f>'Stundensatz Unterhalt'!$E$55</f>
        <v>0</v>
      </c>
      <c r="M8" s="107" t="e">
        <f t="shared" si="1"/>
        <v>#DIV/0!</v>
      </c>
      <c r="N8" s="107" t="e">
        <f t="shared" si="2"/>
        <v>#DIV/0!</v>
      </c>
      <c r="O8" s="107" t="e">
        <f t="shared" si="3"/>
        <v>#DIV/0!</v>
      </c>
    </row>
    <row r="9" spans="1:15" ht="13.5" thickBot="1" x14ac:dyDescent="0.25">
      <c r="A9" s="73"/>
      <c r="B9" s="74" t="s">
        <v>24</v>
      </c>
      <c r="C9" s="82" t="s">
        <v>200</v>
      </c>
      <c r="D9" s="76">
        <v>23.04</v>
      </c>
      <c r="E9" s="83" t="s">
        <v>201</v>
      </c>
      <c r="F9" s="78" t="s">
        <v>26</v>
      </c>
      <c r="G9" s="84" t="s">
        <v>212</v>
      </c>
      <c r="H9" s="78">
        <v>4</v>
      </c>
      <c r="I9" s="79">
        <f t="shared" si="4"/>
        <v>92.16</v>
      </c>
      <c r="J9" s="85">
        <f>'Leistungsrichtwerte '!$C$7</f>
        <v>0</v>
      </c>
      <c r="K9" s="173" t="e">
        <f t="shared" si="0"/>
        <v>#DIV/0!</v>
      </c>
      <c r="L9" s="170">
        <f>'Stundensatz Unterhalt'!$E$55</f>
        <v>0</v>
      </c>
      <c r="M9" s="106" t="e">
        <f t="shared" si="1"/>
        <v>#DIV/0!</v>
      </c>
      <c r="N9" s="106" t="e">
        <f t="shared" si="2"/>
        <v>#DIV/0!</v>
      </c>
      <c r="O9" s="106" t="e">
        <f t="shared" si="3"/>
        <v>#DIV/0!</v>
      </c>
    </row>
    <row r="10" spans="1:15" ht="13.5" thickBot="1" x14ac:dyDescent="0.25">
      <c r="A10" s="296" t="s">
        <v>195</v>
      </c>
      <c r="B10" s="296"/>
      <c r="C10" s="296"/>
      <c r="D10" s="296"/>
      <c r="E10" s="296"/>
      <c r="F10" s="296"/>
      <c r="G10" s="296"/>
      <c r="H10" s="296"/>
      <c r="I10" s="296"/>
      <c r="J10" s="296"/>
      <c r="K10" s="296"/>
      <c r="L10" s="296"/>
      <c r="M10" s="296"/>
      <c r="N10" s="296"/>
      <c r="O10" s="296"/>
    </row>
    <row r="11" spans="1:15" ht="13.5" thickBot="1" x14ac:dyDescent="0.25">
      <c r="A11" s="73"/>
      <c r="B11" s="74" t="s">
        <v>198</v>
      </c>
      <c r="C11" s="82" t="s">
        <v>197</v>
      </c>
      <c r="D11" s="76">
        <v>4.37</v>
      </c>
      <c r="E11" s="83" t="s">
        <v>196</v>
      </c>
      <c r="F11" s="78" t="s">
        <v>26</v>
      </c>
      <c r="G11" s="78">
        <v>2</v>
      </c>
      <c r="H11" s="78">
        <v>104.29</v>
      </c>
      <c r="I11" s="79">
        <f t="shared" ref="I11:I24" si="5">D11*H11</f>
        <v>455.74730000000005</v>
      </c>
      <c r="J11" s="85">
        <f>'Leistungsrichtwerte '!$C$7</f>
        <v>0</v>
      </c>
      <c r="K11" s="173" t="e">
        <f>I11/J11</f>
        <v>#DIV/0!</v>
      </c>
      <c r="L11" s="170">
        <f>'Stundensatz Unterhalt'!$E$55</f>
        <v>0</v>
      </c>
      <c r="M11" s="106" t="e">
        <f>K11*L11</f>
        <v>#DIV/0!</v>
      </c>
      <c r="N11" s="106" t="e">
        <f>M11/12</f>
        <v>#DIV/0!</v>
      </c>
      <c r="O11" s="106" t="e">
        <f t="shared" ref="O11" si="6">N11/D11</f>
        <v>#DIV/0!</v>
      </c>
    </row>
    <row r="12" spans="1:15" ht="13.5" thickBot="1" x14ac:dyDescent="0.25">
      <c r="A12" s="73"/>
      <c r="B12" s="74" t="s">
        <v>198</v>
      </c>
      <c r="C12" s="75" t="s">
        <v>199</v>
      </c>
      <c r="D12" s="76">
        <v>268.89</v>
      </c>
      <c r="E12" s="83" t="s">
        <v>196</v>
      </c>
      <c r="F12" s="78" t="s">
        <v>22</v>
      </c>
      <c r="G12" s="78">
        <v>2</v>
      </c>
      <c r="H12" s="78">
        <v>104.29</v>
      </c>
      <c r="I12" s="79">
        <f t="shared" si="5"/>
        <v>28042.538100000002</v>
      </c>
      <c r="J12" s="85">
        <f>'Leistungsrichtwerte '!$C$6</f>
        <v>0</v>
      </c>
      <c r="K12" s="173" t="e">
        <f>I12/J12</f>
        <v>#DIV/0!</v>
      </c>
      <c r="L12" s="170">
        <f>'Stundensatz Unterhalt'!$E$55</f>
        <v>0</v>
      </c>
      <c r="M12" s="106" t="e">
        <f>K12*L12</f>
        <v>#DIV/0!</v>
      </c>
      <c r="N12" s="106" t="e">
        <f>M12/12</f>
        <v>#DIV/0!</v>
      </c>
      <c r="O12" s="106" t="e">
        <f t="shared" ref="O12:O24" si="7">N12/D12</f>
        <v>#DIV/0!</v>
      </c>
    </row>
    <row r="13" spans="1:15" ht="13.5" thickBot="1" x14ac:dyDescent="0.25">
      <c r="A13" s="80"/>
      <c r="B13" s="74" t="s">
        <v>198</v>
      </c>
      <c r="C13" s="75" t="s">
        <v>206</v>
      </c>
      <c r="D13" s="76">
        <v>41.56</v>
      </c>
      <c r="E13" s="77" t="s">
        <v>203</v>
      </c>
      <c r="F13" s="78" t="s">
        <v>25</v>
      </c>
      <c r="G13" s="78">
        <v>5</v>
      </c>
      <c r="H13" s="78">
        <v>250.01</v>
      </c>
      <c r="I13" s="79">
        <f t="shared" si="5"/>
        <v>10390.4156</v>
      </c>
      <c r="J13" s="85">
        <f>'Leistungsrichtwerte '!$C$4</f>
        <v>0</v>
      </c>
      <c r="K13" s="173" t="e">
        <f t="shared" ref="K13:K23" si="8">I13/J13</f>
        <v>#DIV/0!</v>
      </c>
      <c r="L13" s="170">
        <f>'Stundensatz Unterhalt'!$E$55</f>
        <v>0</v>
      </c>
      <c r="M13" s="106" t="e">
        <f t="shared" ref="M13:M23" si="9">K13*L13</f>
        <v>#DIV/0!</v>
      </c>
      <c r="N13" s="106" t="e">
        <f t="shared" ref="N13:N23" si="10">M13/12</f>
        <v>#DIV/0!</v>
      </c>
      <c r="O13" s="106" t="e">
        <f t="shared" si="7"/>
        <v>#DIV/0!</v>
      </c>
    </row>
    <row r="14" spans="1:15" ht="13.5" thickBot="1" x14ac:dyDescent="0.25">
      <c r="A14" s="73"/>
      <c r="B14" s="81" t="s">
        <v>198</v>
      </c>
      <c r="C14" s="82" t="s">
        <v>204</v>
      </c>
      <c r="D14" s="76">
        <v>3.53</v>
      </c>
      <c r="E14" s="83" t="s">
        <v>203</v>
      </c>
      <c r="F14" s="78" t="s">
        <v>21</v>
      </c>
      <c r="G14" s="84" t="s">
        <v>212</v>
      </c>
      <c r="H14" s="78">
        <v>4</v>
      </c>
      <c r="I14" s="79">
        <f t="shared" si="5"/>
        <v>14.12</v>
      </c>
      <c r="J14" s="85">
        <f>'Leistungsrichtwerte '!$C$9</f>
        <v>0</v>
      </c>
      <c r="K14" s="174" t="e">
        <f t="shared" si="8"/>
        <v>#DIV/0!</v>
      </c>
      <c r="L14" s="170">
        <f>'Stundensatz Unterhalt'!$E$55</f>
        <v>0</v>
      </c>
      <c r="M14" s="107" t="e">
        <f t="shared" si="9"/>
        <v>#DIV/0!</v>
      </c>
      <c r="N14" s="107" t="e">
        <f t="shared" si="10"/>
        <v>#DIV/0!</v>
      </c>
      <c r="O14" s="107" t="e">
        <f t="shared" si="7"/>
        <v>#DIV/0!</v>
      </c>
    </row>
    <row r="15" spans="1:15" ht="13.5" thickBot="1" x14ac:dyDescent="0.25">
      <c r="A15" s="80"/>
      <c r="B15" s="74" t="s">
        <v>198</v>
      </c>
      <c r="C15" s="82" t="s">
        <v>202</v>
      </c>
      <c r="D15" s="76">
        <v>63.23</v>
      </c>
      <c r="E15" s="83" t="s">
        <v>205</v>
      </c>
      <c r="F15" s="78" t="s">
        <v>21</v>
      </c>
      <c r="G15" s="84" t="s">
        <v>212</v>
      </c>
      <c r="H15" s="78">
        <v>4</v>
      </c>
      <c r="I15" s="79">
        <f t="shared" si="5"/>
        <v>252.92</v>
      </c>
      <c r="J15" s="85">
        <f>'Leistungsrichtwerte '!$C$9</f>
        <v>0</v>
      </c>
      <c r="K15" s="174" t="e">
        <f t="shared" si="8"/>
        <v>#DIV/0!</v>
      </c>
      <c r="L15" s="170">
        <f>'Stundensatz Unterhalt'!$E$55</f>
        <v>0</v>
      </c>
      <c r="M15" s="107" t="e">
        <f t="shared" si="9"/>
        <v>#DIV/0!</v>
      </c>
      <c r="N15" s="107" t="e">
        <f t="shared" si="10"/>
        <v>#DIV/0!</v>
      </c>
      <c r="O15" s="107" t="e">
        <f t="shared" si="7"/>
        <v>#DIV/0!</v>
      </c>
    </row>
    <row r="16" spans="1:15" ht="13.5" thickBot="1" x14ac:dyDescent="0.25">
      <c r="A16" s="73"/>
      <c r="B16" s="81" t="s">
        <v>25</v>
      </c>
      <c r="C16" s="82" t="s">
        <v>200</v>
      </c>
      <c r="D16" s="76">
        <v>36.21</v>
      </c>
      <c r="E16" s="83" t="s">
        <v>196</v>
      </c>
      <c r="F16" s="78" t="s">
        <v>26</v>
      </c>
      <c r="G16" s="84">
        <v>2</v>
      </c>
      <c r="H16" s="78">
        <v>104.29</v>
      </c>
      <c r="I16" s="79">
        <f t="shared" si="5"/>
        <v>3776.3409000000001</v>
      </c>
      <c r="J16" s="85">
        <f>'Leistungsrichtwerte '!$C$7</f>
        <v>0</v>
      </c>
      <c r="K16" s="173" t="e">
        <f t="shared" si="8"/>
        <v>#DIV/0!</v>
      </c>
      <c r="L16" s="170">
        <f>'Stundensatz Unterhalt'!$E$55</f>
        <v>0</v>
      </c>
      <c r="M16" s="106" t="e">
        <f t="shared" si="9"/>
        <v>#DIV/0!</v>
      </c>
      <c r="N16" s="106" t="e">
        <f t="shared" si="10"/>
        <v>#DIV/0!</v>
      </c>
      <c r="O16" s="106" t="e">
        <f t="shared" si="7"/>
        <v>#DIV/0!</v>
      </c>
    </row>
    <row r="17" spans="1:15" ht="13.5" thickBot="1" x14ac:dyDescent="0.25">
      <c r="A17" s="80"/>
      <c r="B17" s="81" t="s">
        <v>24</v>
      </c>
      <c r="C17" s="82" t="s">
        <v>200</v>
      </c>
      <c r="D17" s="76">
        <v>22.27</v>
      </c>
      <c r="E17" s="83" t="s">
        <v>196</v>
      </c>
      <c r="F17" s="78" t="s">
        <v>26</v>
      </c>
      <c r="G17" s="84">
        <v>2</v>
      </c>
      <c r="H17" s="78">
        <v>104.29</v>
      </c>
      <c r="I17" s="79">
        <f t="shared" si="5"/>
        <v>2322.5383000000002</v>
      </c>
      <c r="J17" s="85">
        <f>'Leistungsrichtwerte '!$C$7</f>
        <v>0</v>
      </c>
      <c r="K17" s="174" t="e">
        <f t="shared" si="8"/>
        <v>#DIV/0!</v>
      </c>
      <c r="L17" s="170">
        <f>'Stundensatz Unterhalt'!$E$55</f>
        <v>0</v>
      </c>
      <c r="M17" s="107" t="e">
        <f t="shared" si="9"/>
        <v>#DIV/0!</v>
      </c>
      <c r="N17" s="107" t="e">
        <f t="shared" si="10"/>
        <v>#DIV/0!</v>
      </c>
      <c r="O17" s="107" t="e">
        <f t="shared" si="7"/>
        <v>#DIV/0!</v>
      </c>
    </row>
    <row r="18" spans="1:15" ht="13.5" thickBot="1" x14ac:dyDescent="0.25">
      <c r="A18" s="73"/>
      <c r="B18" s="81" t="s">
        <v>25</v>
      </c>
      <c r="C18" s="82" t="s">
        <v>208</v>
      </c>
      <c r="D18" s="76">
        <v>365.2</v>
      </c>
      <c r="E18" s="83" t="s">
        <v>210</v>
      </c>
      <c r="F18" s="78" t="s">
        <v>23</v>
      </c>
      <c r="G18" s="84">
        <v>2</v>
      </c>
      <c r="H18" s="78">
        <v>104.29</v>
      </c>
      <c r="I18" s="79">
        <f t="shared" si="5"/>
        <v>38086.707999999999</v>
      </c>
      <c r="J18" s="85">
        <f>'Leistungsrichtwerte '!$C$3</f>
        <v>0</v>
      </c>
      <c r="K18" s="174" t="e">
        <f t="shared" si="8"/>
        <v>#DIV/0!</v>
      </c>
      <c r="L18" s="170">
        <f>'Stundensatz Unterhalt'!$E$55</f>
        <v>0</v>
      </c>
      <c r="M18" s="107" t="e">
        <f t="shared" si="9"/>
        <v>#DIV/0!</v>
      </c>
      <c r="N18" s="107" t="e">
        <f t="shared" si="10"/>
        <v>#DIV/0!</v>
      </c>
      <c r="O18" s="107" t="e">
        <f t="shared" si="7"/>
        <v>#DIV/0!</v>
      </c>
    </row>
    <row r="19" spans="1:15" ht="13.5" thickBot="1" x14ac:dyDescent="0.25">
      <c r="A19" s="80"/>
      <c r="B19" s="74" t="s">
        <v>25</v>
      </c>
      <c r="C19" s="82" t="s">
        <v>209</v>
      </c>
      <c r="D19" s="76">
        <v>12.13</v>
      </c>
      <c r="E19" s="83" t="s">
        <v>205</v>
      </c>
      <c r="F19" s="78" t="s">
        <v>24</v>
      </c>
      <c r="G19" s="84">
        <v>5</v>
      </c>
      <c r="H19" s="78">
        <v>250.01</v>
      </c>
      <c r="I19" s="79">
        <f t="shared" si="5"/>
        <v>3032.6213000000002</v>
      </c>
      <c r="J19" s="85">
        <f>'Leistungsrichtwerte '!$C$8</f>
        <v>0</v>
      </c>
      <c r="K19" s="173" t="e">
        <f t="shared" si="8"/>
        <v>#DIV/0!</v>
      </c>
      <c r="L19" s="170">
        <f>'Stundensatz Unterhalt'!$E$55</f>
        <v>0</v>
      </c>
      <c r="M19" s="106" t="e">
        <f t="shared" si="9"/>
        <v>#DIV/0!</v>
      </c>
      <c r="N19" s="106" t="e">
        <f t="shared" si="10"/>
        <v>#DIV/0!</v>
      </c>
      <c r="O19" s="106" t="e">
        <f t="shared" si="7"/>
        <v>#DIV/0!</v>
      </c>
    </row>
    <row r="20" spans="1:15" ht="13.5" thickBot="1" x14ac:dyDescent="0.25">
      <c r="A20" s="73"/>
      <c r="B20" s="81" t="s">
        <v>211</v>
      </c>
      <c r="C20" s="82" t="s">
        <v>202</v>
      </c>
      <c r="D20" s="76">
        <v>380.58</v>
      </c>
      <c r="E20" s="83" t="s">
        <v>205</v>
      </c>
      <c r="F20" s="78" t="s">
        <v>21</v>
      </c>
      <c r="G20" s="84" t="s">
        <v>212</v>
      </c>
      <c r="H20" s="78">
        <v>4</v>
      </c>
      <c r="I20" s="79">
        <f t="shared" si="5"/>
        <v>1522.32</v>
      </c>
      <c r="J20" s="85">
        <f>'Leistungsrichtwerte '!$C$9</f>
        <v>0</v>
      </c>
      <c r="K20" s="174" t="e">
        <f t="shared" si="8"/>
        <v>#DIV/0!</v>
      </c>
      <c r="L20" s="170">
        <f>'Stundensatz Unterhalt'!$E$55</f>
        <v>0</v>
      </c>
      <c r="M20" s="107" t="e">
        <f t="shared" si="9"/>
        <v>#DIV/0!</v>
      </c>
      <c r="N20" s="107" t="e">
        <f t="shared" si="10"/>
        <v>#DIV/0!</v>
      </c>
      <c r="O20" s="107" t="e">
        <f t="shared" si="7"/>
        <v>#DIV/0!</v>
      </c>
    </row>
    <row r="21" spans="1:15" ht="13.5" thickBot="1" x14ac:dyDescent="0.25">
      <c r="A21" s="73"/>
      <c r="B21" s="81" t="s">
        <v>24</v>
      </c>
      <c r="C21" s="82" t="s">
        <v>208</v>
      </c>
      <c r="D21" s="76">
        <v>202.63</v>
      </c>
      <c r="E21" s="83" t="s">
        <v>210</v>
      </c>
      <c r="F21" s="78" t="s">
        <v>23</v>
      </c>
      <c r="G21" s="84">
        <v>2</v>
      </c>
      <c r="H21" s="78">
        <v>104.29</v>
      </c>
      <c r="I21" s="79">
        <f t="shared" si="5"/>
        <v>21132.2827</v>
      </c>
      <c r="J21" s="85">
        <f>'Leistungsrichtwerte '!$C$3</f>
        <v>0</v>
      </c>
      <c r="K21" s="173" t="e">
        <f t="shared" si="8"/>
        <v>#DIV/0!</v>
      </c>
      <c r="L21" s="170">
        <f>'Stundensatz Unterhalt'!$E$55</f>
        <v>0</v>
      </c>
      <c r="M21" s="106" t="e">
        <f t="shared" si="9"/>
        <v>#DIV/0!</v>
      </c>
      <c r="N21" s="106" t="e">
        <f t="shared" si="10"/>
        <v>#DIV/0!</v>
      </c>
      <c r="O21" s="106" t="e">
        <f t="shared" si="7"/>
        <v>#DIV/0!</v>
      </c>
    </row>
    <row r="22" spans="1:15" ht="13.5" thickBot="1" x14ac:dyDescent="0.25">
      <c r="A22" s="80"/>
      <c r="B22" s="74" t="s">
        <v>24</v>
      </c>
      <c r="C22" s="82" t="s">
        <v>209</v>
      </c>
      <c r="D22" s="76">
        <v>10.56</v>
      </c>
      <c r="E22" s="83" t="s">
        <v>205</v>
      </c>
      <c r="F22" s="78" t="s">
        <v>24</v>
      </c>
      <c r="G22" s="84">
        <v>5</v>
      </c>
      <c r="H22" s="78">
        <v>250.01</v>
      </c>
      <c r="I22" s="79">
        <f t="shared" si="5"/>
        <v>2640.1055999999999</v>
      </c>
      <c r="J22" s="85">
        <f>'Leistungsrichtwerte '!$C$8</f>
        <v>0</v>
      </c>
      <c r="K22" s="174" t="e">
        <f t="shared" si="8"/>
        <v>#DIV/0!</v>
      </c>
      <c r="L22" s="170">
        <f>'Stundensatz Unterhalt'!$E$55</f>
        <v>0</v>
      </c>
      <c r="M22" s="107" t="e">
        <f t="shared" si="9"/>
        <v>#DIV/0!</v>
      </c>
      <c r="N22" s="107" t="e">
        <f t="shared" si="10"/>
        <v>#DIV/0!</v>
      </c>
      <c r="O22" s="107" t="e">
        <f t="shared" si="7"/>
        <v>#DIV/0!</v>
      </c>
    </row>
    <row r="23" spans="1:15" ht="13.5" thickBot="1" x14ac:dyDescent="0.25">
      <c r="A23" s="73"/>
      <c r="B23" s="81" t="s">
        <v>24</v>
      </c>
      <c r="C23" s="82" t="s">
        <v>202</v>
      </c>
      <c r="D23" s="76">
        <v>129.38999999999999</v>
      </c>
      <c r="E23" s="83" t="s">
        <v>205</v>
      </c>
      <c r="F23" s="78" t="s">
        <v>21</v>
      </c>
      <c r="G23" s="84" t="s">
        <v>212</v>
      </c>
      <c r="H23" s="78">
        <v>4</v>
      </c>
      <c r="I23" s="79">
        <f t="shared" si="5"/>
        <v>517.55999999999995</v>
      </c>
      <c r="J23" s="85">
        <f>'Leistungsrichtwerte '!$C$9</f>
        <v>0</v>
      </c>
      <c r="K23" s="174" t="e">
        <f t="shared" si="8"/>
        <v>#DIV/0!</v>
      </c>
      <c r="L23" s="170">
        <f>'Stundensatz Unterhalt'!$E$55</f>
        <v>0</v>
      </c>
      <c r="M23" s="107" t="e">
        <f t="shared" si="9"/>
        <v>#DIV/0!</v>
      </c>
      <c r="N23" s="107" t="e">
        <f t="shared" si="10"/>
        <v>#DIV/0!</v>
      </c>
      <c r="O23" s="107" t="e">
        <f t="shared" si="7"/>
        <v>#DIV/0!</v>
      </c>
    </row>
    <row r="24" spans="1:15" ht="13.5" thickBot="1" x14ac:dyDescent="0.25">
      <c r="A24" s="73"/>
      <c r="B24" s="81" t="s">
        <v>24</v>
      </c>
      <c r="C24" s="82" t="s">
        <v>213</v>
      </c>
      <c r="D24" s="76">
        <v>20.87</v>
      </c>
      <c r="E24" s="83" t="s">
        <v>203</v>
      </c>
      <c r="F24" s="78" t="s">
        <v>25</v>
      </c>
      <c r="G24" s="78">
        <v>5</v>
      </c>
      <c r="H24" s="78">
        <v>250.01</v>
      </c>
      <c r="I24" s="79">
        <f t="shared" si="5"/>
        <v>5217.7087000000001</v>
      </c>
      <c r="J24" s="85">
        <f>'Leistungsrichtwerte '!$C$4</f>
        <v>0</v>
      </c>
      <c r="K24" s="173" t="e">
        <f>I24/J24</f>
        <v>#DIV/0!</v>
      </c>
      <c r="L24" s="170">
        <f>'Stundensatz Unterhalt'!$E$55</f>
        <v>0</v>
      </c>
      <c r="M24" s="106" t="e">
        <f>K24*L24</f>
        <v>#DIV/0!</v>
      </c>
      <c r="N24" s="106" t="e">
        <f>M24/12</f>
        <v>#DIV/0!</v>
      </c>
      <c r="O24" s="106" t="e">
        <f t="shared" si="7"/>
        <v>#DIV/0!</v>
      </c>
    </row>
    <row r="25" spans="1:15" ht="13.5" thickBot="1" x14ac:dyDescent="0.25">
      <c r="A25" s="200" t="s">
        <v>194</v>
      </c>
      <c r="B25" s="200"/>
      <c r="C25" s="200"/>
      <c r="D25" s="200"/>
      <c r="E25" s="200"/>
      <c r="F25" s="200"/>
      <c r="G25" s="200"/>
      <c r="H25" s="200"/>
      <c r="I25" s="200"/>
      <c r="J25" s="200"/>
      <c r="K25" s="200"/>
      <c r="L25" s="200"/>
      <c r="M25" s="200"/>
      <c r="N25" s="200"/>
      <c r="O25" s="200"/>
    </row>
    <row r="26" spans="1:15" ht="13.5" thickBot="1" x14ac:dyDescent="0.25">
      <c r="A26" s="73"/>
      <c r="B26" s="74" t="s">
        <v>198</v>
      </c>
      <c r="C26" s="75" t="s">
        <v>206</v>
      </c>
      <c r="D26" s="76">
        <v>38.57</v>
      </c>
      <c r="E26" s="77" t="s">
        <v>203</v>
      </c>
      <c r="F26" s="78" t="s">
        <v>25</v>
      </c>
      <c r="G26" s="78">
        <v>5</v>
      </c>
      <c r="H26" s="78">
        <v>250.01</v>
      </c>
      <c r="I26" s="79">
        <f t="shared" ref="I26:I37" si="11">D26*H26</f>
        <v>9642.8856999999989</v>
      </c>
      <c r="J26" s="85">
        <f>'Leistungsrichtwerte '!$C$4</f>
        <v>0</v>
      </c>
      <c r="K26" s="173" t="e">
        <f>I26/J26</f>
        <v>#DIV/0!</v>
      </c>
      <c r="L26" s="170">
        <f>'Stundensatz Unterhalt'!$E$55</f>
        <v>0</v>
      </c>
      <c r="M26" s="106" t="e">
        <f>K26*L26</f>
        <v>#DIV/0!</v>
      </c>
      <c r="N26" s="106" t="e">
        <f>M26/12</f>
        <v>#DIV/0!</v>
      </c>
      <c r="O26" s="106" t="e">
        <f t="shared" ref="O26:O37" si="12">N26/D26</f>
        <v>#DIV/0!</v>
      </c>
    </row>
    <row r="27" spans="1:15" ht="13.5" thickBot="1" x14ac:dyDescent="0.25">
      <c r="A27" s="80"/>
      <c r="B27" s="81" t="s">
        <v>198</v>
      </c>
      <c r="C27" s="82" t="s">
        <v>202</v>
      </c>
      <c r="D27" s="76">
        <v>26.57</v>
      </c>
      <c r="E27" s="83" t="s">
        <v>205</v>
      </c>
      <c r="F27" s="78" t="s">
        <v>21</v>
      </c>
      <c r="G27" s="84" t="s">
        <v>212</v>
      </c>
      <c r="H27" s="78">
        <v>4</v>
      </c>
      <c r="I27" s="79">
        <f t="shared" si="11"/>
        <v>106.28</v>
      </c>
      <c r="J27" s="85">
        <f>'Leistungsrichtwerte '!$C$9</f>
        <v>0</v>
      </c>
      <c r="K27" s="173" t="e">
        <f t="shared" ref="K27:K37" si="13">I27/J27</f>
        <v>#DIV/0!</v>
      </c>
      <c r="L27" s="170">
        <f>'Stundensatz Unterhalt'!$E$55</f>
        <v>0</v>
      </c>
      <c r="M27" s="106" t="e">
        <f t="shared" ref="M27:M37" si="14">K27*L27</f>
        <v>#DIV/0!</v>
      </c>
      <c r="N27" s="106" t="e">
        <f t="shared" ref="N27:N37" si="15">M27/12</f>
        <v>#DIV/0!</v>
      </c>
      <c r="O27" s="106" t="e">
        <f t="shared" si="12"/>
        <v>#DIV/0!</v>
      </c>
    </row>
    <row r="28" spans="1:15" ht="13.5" thickBot="1" x14ac:dyDescent="0.25">
      <c r="A28" s="73"/>
      <c r="B28" s="74" t="s">
        <v>198</v>
      </c>
      <c r="C28" s="82" t="s">
        <v>207</v>
      </c>
      <c r="D28" s="76">
        <v>303.83</v>
      </c>
      <c r="E28" s="83" t="s">
        <v>196</v>
      </c>
      <c r="F28" s="78" t="s">
        <v>20</v>
      </c>
      <c r="G28" s="84">
        <v>5</v>
      </c>
      <c r="H28" s="78">
        <v>250.01</v>
      </c>
      <c r="I28" s="79">
        <f t="shared" si="11"/>
        <v>75960.5383</v>
      </c>
      <c r="J28" s="85">
        <f>'Leistungsrichtwerte '!$C$5</f>
        <v>0</v>
      </c>
      <c r="K28" s="174" t="e">
        <f t="shared" si="13"/>
        <v>#DIV/0!</v>
      </c>
      <c r="L28" s="170">
        <f>'Stundensatz Unterhalt'!$E$55</f>
        <v>0</v>
      </c>
      <c r="M28" s="107" t="e">
        <f t="shared" si="14"/>
        <v>#DIV/0!</v>
      </c>
      <c r="N28" s="107" t="e">
        <f t="shared" si="15"/>
        <v>#DIV/0!</v>
      </c>
      <c r="O28" s="107" t="e">
        <f t="shared" si="12"/>
        <v>#DIV/0!</v>
      </c>
    </row>
    <row r="29" spans="1:15" ht="13.5" thickBot="1" x14ac:dyDescent="0.25">
      <c r="A29" s="73"/>
      <c r="B29" s="74" t="s">
        <v>198</v>
      </c>
      <c r="C29" s="82" t="s">
        <v>215</v>
      </c>
      <c r="D29" s="76">
        <v>8.26</v>
      </c>
      <c r="E29" s="83" t="s">
        <v>196</v>
      </c>
      <c r="F29" s="78" t="s">
        <v>26</v>
      </c>
      <c r="G29" s="84">
        <v>5</v>
      </c>
      <c r="H29" s="78">
        <v>250.01</v>
      </c>
      <c r="I29" s="79">
        <f t="shared" ref="I29" si="16">D29*H29</f>
        <v>2065.0825999999997</v>
      </c>
      <c r="J29" s="85">
        <f>'Leistungsrichtwerte '!$C$7</f>
        <v>0</v>
      </c>
      <c r="K29" s="174" t="e">
        <f t="shared" ref="K29" si="17">I29/J29</f>
        <v>#DIV/0!</v>
      </c>
      <c r="L29" s="170">
        <f>'Stundensatz Unterhalt'!$E$55</f>
        <v>0</v>
      </c>
      <c r="M29" s="107" t="e">
        <f t="shared" ref="M29" si="18">K29*L29</f>
        <v>#DIV/0!</v>
      </c>
      <c r="N29" s="107" t="e">
        <f t="shared" ref="N29" si="19">M29/12</f>
        <v>#DIV/0!</v>
      </c>
      <c r="O29" s="107" t="e">
        <f t="shared" ref="O29" si="20">N29/D29</f>
        <v>#DIV/0!</v>
      </c>
    </row>
    <row r="30" spans="1:15" ht="13.5" thickBot="1" x14ac:dyDescent="0.25">
      <c r="A30" s="80"/>
      <c r="B30" s="81" t="s">
        <v>25</v>
      </c>
      <c r="C30" s="82" t="s">
        <v>200</v>
      </c>
      <c r="D30" s="76">
        <v>36.130000000000003</v>
      </c>
      <c r="E30" s="83" t="s">
        <v>196</v>
      </c>
      <c r="F30" s="78" t="s">
        <v>26</v>
      </c>
      <c r="G30" s="84">
        <v>2</v>
      </c>
      <c r="H30" s="78">
        <v>104.29</v>
      </c>
      <c r="I30" s="79">
        <f t="shared" si="11"/>
        <v>3767.9977000000003</v>
      </c>
      <c r="J30" s="85">
        <f>'Leistungsrichtwerte '!$C$7</f>
        <v>0</v>
      </c>
      <c r="K30" s="174" t="e">
        <f t="shared" si="13"/>
        <v>#DIV/0!</v>
      </c>
      <c r="L30" s="170">
        <f>'Stundensatz Unterhalt'!$E$55</f>
        <v>0</v>
      </c>
      <c r="M30" s="107" t="e">
        <f t="shared" si="14"/>
        <v>#DIV/0!</v>
      </c>
      <c r="N30" s="107" t="e">
        <f t="shared" si="15"/>
        <v>#DIV/0!</v>
      </c>
      <c r="O30" s="107" t="e">
        <f t="shared" si="12"/>
        <v>#DIV/0!</v>
      </c>
    </row>
    <row r="31" spans="1:15" ht="13.5" thickBot="1" x14ac:dyDescent="0.25">
      <c r="A31" s="73"/>
      <c r="B31" s="81" t="s">
        <v>24</v>
      </c>
      <c r="C31" s="82" t="s">
        <v>200</v>
      </c>
      <c r="D31" s="76">
        <v>22.66</v>
      </c>
      <c r="E31" s="83" t="s">
        <v>196</v>
      </c>
      <c r="F31" s="78" t="s">
        <v>26</v>
      </c>
      <c r="G31" s="84">
        <v>2</v>
      </c>
      <c r="H31" s="78">
        <v>104.29</v>
      </c>
      <c r="I31" s="79">
        <f t="shared" si="11"/>
        <v>2363.2114000000001</v>
      </c>
      <c r="J31" s="85">
        <f>'Leistungsrichtwerte '!$C$7</f>
        <v>0</v>
      </c>
      <c r="K31" s="173" t="e">
        <f t="shared" si="13"/>
        <v>#DIV/0!</v>
      </c>
      <c r="L31" s="170">
        <f>'Stundensatz Unterhalt'!$E$55</f>
        <v>0</v>
      </c>
      <c r="M31" s="106" t="e">
        <f t="shared" si="14"/>
        <v>#DIV/0!</v>
      </c>
      <c r="N31" s="106" t="e">
        <f t="shared" si="15"/>
        <v>#DIV/0!</v>
      </c>
      <c r="O31" s="106" t="e">
        <f t="shared" si="12"/>
        <v>#DIV/0!</v>
      </c>
    </row>
    <row r="32" spans="1:15" ht="13.5" thickBot="1" x14ac:dyDescent="0.25">
      <c r="A32" s="80"/>
      <c r="B32" s="81" t="s">
        <v>25</v>
      </c>
      <c r="C32" s="82" t="s">
        <v>208</v>
      </c>
      <c r="D32" s="76">
        <v>364.59</v>
      </c>
      <c r="E32" s="83" t="s">
        <v>210</v>
      </c>
      <c r="F32" s="78" t="s">
        <v>23</v>
      </c>
      <c r="G32" s="84">
        <v>2</v>
      </c>
      <c r="H32" s="78">
        <v>104.29</v>
      </c>
      <c r="I32" s="79">
        <f t="shared" si="11"/>
        <v>38023.091099999998</v>
      </c>
      <c r="J32" s="85">
        <f>'Leistungsrichtwerte '!$C$3</f>
        <v>0</v>
      </c>
      <c r="K32" s="174" t="e">
        <f t="shared" si="13"/>
        <v>#DIV/0!</v>
      </c>
      <c r="L32" s="170">
        <f>'Stundensatz Unterhalt'!$E$55</f>
        <v>0</v>
      </c>
      <c r="M32" s="107" t="e">
        <f t="shared" si="14"/>
        <v>#DIV/0!</v>
      </c>
      <c r="N32" s="107" t="e">
        <f t="shared" si="15"/>
        <v>#DIV/0!</v>
      </c>
      <c r="O32" s="107" t="e">
        <f t="shared" si="12"/>
        <v>#DIV/0!</v>
      </c>
    </row>
    <row r="33" spans="1:15" ht="13.5" thickBot="1" x14ac:dyDescent="0.25">
      <c r="A33" s="73"/>
      <c r="B33" s="74" t="s">
        <v>25</v>
      </c>
      <c r="C33" s="82" t="s">
        <v>209</v>
      </c>
      <c r="D33" s="76">
        <v>12.15</v>
      </c>
      <c r="E33" s="83" t="s">
        <v>205</v>
      </c>
      <c r="F33" s="78" t="s">
        <v>24</v>
      </c>
      <c r="G33" s="84">
        <v>5</v>
      </c>
      <c r="H33" s="78">
        <v>250.01</v>
      </c>
      <c r="I33" s="79">
        <f t="shared" si="11"/>
        <v>3037.6215000000002</v>
      </c>
      <c r="J33" s="85">
        <f>'Leistungsrichtwerte '!$C$8</f>
        <v>0</v>
      </c>
      <c r="K33" s="174" t="e">
        <f t="shared" si="13"/>
        <v>#DIV/0!</v>
      </c>
      <c r="L33" s="170">
        <f>'Stundensatz Unterhalt'!$E$55</f>
        <v>0</v>
      </c>
      <c r="M33" s="107" t="e">
        <f t="shared" si="14"/>
        <v>#DIV/0!</v>
      </c>
      <c r="N33" s="107" t="e">
        <f t="shared" si="15"/>
        <v>#DIV/0!</v>
      </c>
      <c r="O33" s="107" t="e">
        <f t="shared" si="12"/>
        <v>#DIV/0!</v>
      </c>
    </row>
    <row r="34" spans="1:15" ht="13.5" thickBot="1" x14ac:dyDescent="0.25">
      <c r="A34" s="80"/>
      <c r="B34" s="81" t="s">
        <v>211</v>
      </c>
      <c r="C34" s="82" t="s">
        <v>208</v>
      </c>
      <c r="D34" s="76">
        <v>364.66</v>
      </c>
      <c r="E34" s="83" t="s">
        <v>210</v>
      </c>
      <c r="F34" s="78" t="s">
        <v>23</v>
      </c>
      <c r="G34" s="84">
        <v>2</v>
      </c>
      <c r="H34" s="78">
        <v>104.29</v>
      </c>
      <c r="I34" s="79">
        <f t="shared" si="11"/>
        <v>38030.391400000008</v>
      </c>
      <c r="J34" s="85">
        <f>'Leistungsrichtwerte '!$C$3</f>
        <v>0</v>
      </c>
      <c r="K34" s="173" t="e">
        <f t="shared" si="13"/>
        <v>#DIV/0!</v>
      </c>
      <c r="L34" s="170">
        <f>'Stundensatz Unterhalt'!$E$55</f>
        <v>0</v>
      </c>
      <c r="M34" s="106" t="e">
        <f t="shared" si="14"/>
        <v>#DIV/0!</v>
      </c>
      <c r="N34" s="106" t="e">
        <f t="shared" si="15"/>
        <v>#DIV/0!</v>
      </c>
      <c r="O34" s="106" t="e">
        <f t="shared" si="12"/>
        <v>#DIV/0!</v>
      </c>
    </row>
    <row r="35" spans="1:15" ht="13.5" thickBot="1" x14ac:dyDescent="0.25">
      <c r="A35" s="73"/>
      <c r="B35" s="74" t="s">
        <v>211</v>
      </c>
      <c r="C35" s="82" t="s">
        <v>209</v>
      </c>
      <c r="D35" s="76">
        <v>12.18</v>
      </c>
      <c r="E35" s="83" t="s">
        <v>205</v>
      </c>
      <c r="F35" s="78" t="s">
        <v>24</v>
      </c>
      <c r="G35" s="84">
        <v>5</v>
      </c>
      <c r="H35" s="78">
        <v>250.01</v>
      </c>
      <c r="I35" s="79">
        <f t="shared" si="11"/>
        <v>3045.1217999999999</v>
      </c>
      <c r="J35" s="85">
        <f>'Leistungsrichtwerte '!$C$8</f>
        <v>0</v>
      </c>
      <c r="K35" s="174" t="e">
        <f t="shared" si="13"/>
        <v>#DIV/0!</v>
      </c>
      <c r="L35" s="170">
        <f>'Stundensatz Unterhalt'!$E$55</f>
        <v>0</v>
      </c>
      <c r="M35" s="107" t="e">
        <f t="shared" si="14"/>
        <v>#DIV/0!</v>
      </c>
      <c r="N35" s="107" t="e">
        <f t="shared" si="15"/>
        <v>#DIV/0!</v>
      </c>
      <c r="O35" s="107" t="e">
        <f t="shared" si="12"/>
        <v>#DIV/0!</v>
      </c>
    </row>
    <row r="36" spans="1:15" ht="13.5" thickBot="1" x14ac:dyDescent="0.25">
      <c r="A36" s="80"/>
      <c r="B36" s="81" t="s">
        <v>24</v>
      </c>
      <c r="C36" s="82" t="s">
        <v>217</v>
      </c>
      <c r="D36" s="76">
        <v>357.67</v>
      </c>
      <c r="E36" s="83" t="s">
        <v>210</v>
      </c>
      <c r="F36" s="78" t="s">
        <v>23</v>
      </c>
      <c r="G36" s="84">
        <v>2</v>
      </c>
      <c r="H36" s="78">
        <v>104.29</v>
      </c>
      <c r="I36" s="79">
        <f t="shared" si="11"/>
        <v>37301.404300000002</v>
      </c>
      <c r="J36" s="85">
        <f>'Leistungsrichtwerte '!$C$3</f>
        <v>0</v>
      </c>
      <c r="K36" s="174" t="e">
        <f t="shared" si="13"/>
        <v>#DIV/0!</v>
      </c>
      <c r="L36" s="170">
        <f>'Stundensatz Unterhalt'!$E$55</f>
        <v>0</v>
      </c>
      <c r="M36" s="107" t="e">
        <f t="shared" si="14"/>
        <v>#DIV/0!</v>
      </c>
      <c r="N36" s="107" t="e">
        <f t="shared" si="15"/>
        <v>#DIV/0!</v>
      </c>
      <c r="O36" s="107" t="e">
        <f t="shared" si="12"/>
        <v>#DIV/0!</v>
      </c>
    </row>
    <row r="37" spans="1:15" ht="13.5" thickBot="1" x14ac:dyDescent="0.25">
      <c r="A37" s="73"/>
      <c r="B37" s="74" t="s">
        <v>24</v>
      </c>
      <c r="C37" s="82" t="s">
        <v>209</v>
      </c>
      <c r="D37" s="76">
        <v>11.66</v>
      </c>
      <c r="E37" s="83" t="s">
        <v>205</v>
      </c>
      <c r="F37" s="78" t="s">
        <v>24</v>
      </c>
      <c r="G37" s="84">
        <v>5</v>
      </c>
      <c r="H37" s="78">
        <v>250.01</v>
      </c>
      <c r="I37" s="79">
        <f t="shared" si="11"/>
        <v>2915.1165999999998</v>
      </c>
      <c r="J37" s="85">
        <f>'Leistungsrichtwerte '!$C$8</f>
        <v>0</v>
      </c>
      <c r="K37" s="173" t="e">
        <f t="shared" si="13"/>
        <v>#DIV/0!</v>
      </c>
      <c r="L37" s="170">
        <f>'Stundensatz Unterhalt'!$E$55</f>
        <v>0</v>
      </c>
      <c r="M37" s="106" t="e">
        <f t="shared" si="14"/>
        <v>#DIV/0!</v>
      </c>
      <c r="N37" s="106" t="e">
        <f t="shared" si="15"/>
        <v>#DIV/0!</v>
      </c>
      <c r="O37" s="106" t="e">
        <f t="shared" si="12"/>
        <v>#DIV/0!</v>
      </c>
    </row>
    <row r="38" spans="1:15" ht="13.5" thickBot="1" x14ac:dyDescent="0.25">
      <c r="A38" s="296" t="s">
        <v>134</v>
      </c>
      <c r="B38" s="296"/>
      <c r="C38" s="296"/>
      <c r="D38" s="296"/>
      <c r="E38" s="296"/>
      <c r="F38" s="296"/>
      <c r="G38" s="296"/>
      <c r="H38" s="296"/>
      <c r="I38" s="296"/>
      <c r="J38" s="296"/>
      <c r="K38" s="296"/>
      <c r="L38" s="296"/>
      <c r="M38" s="296"/>
      <c r="N38" s="296"/>
      <c r="O38" s="296"/>
    </row>
    <row r="39" spans="1:15" ht="13.5" thickBot="1" x14ac:dyDescent="0.25">
      <c r="A39" s="86"/>
      <c r="B39" s="74" t="s">
        <v>198</v>
      </c>
      <c r="C39" s="75" t="s">
        <v>206</v>
      </c>
      <c r="D39" s="76">
        <v>40.26</v>
      </c>
      <c r="E39" s="77" t="s">
        <v>203</v>
      </c>
      <c r="F39" s="78" t="s">
        <v>25</v>
      </c>
      <c r="G39" s="78">
        <v>5</v>
      </c>
      <c r="H39" s="78">
        <v>250.01</v>
      </c>
      <c r="I39" s="79">
        <f t="shared" ref="I39:I51" si="21">D39*H39</f>
        <v>10065.402599999999</v>
      </c>
      <c r="J39" s="85">
        <f>'Leistungsrichtwerte '!$C$4</f>
        <v>0</v>
      </c>
      <c r="K39" s="174" t="e">
        <f>I39/J39</f>
        <v>#DIV/0!</v>
      </c>
      <c r="L39" s="170">
        <f>'Stundensatz Unterhalt'!$E$55</f>
        <v>0</v>
      </c>
      <c r="M39" s="107" t="e">
        <f>K39*L39</f>
        <v>#DIV/0!</v>
      </c>
      <c r="N39" s="107" t="e">
        <f t="shared" ref="N39:N66" si="22">M39/12</f>
        <v>#DIV/0!</v>
      </c>
      <c r="O39" s="107" t="e">
        <f t="shared" ref="O39:O49" si="23">N39/D39</f>
        <v>#DIV/0!</v>
      </c>
    </row>
    <row r="40" spans="1:15" ht="13.5" thickBot="1" x14ac:dyDescent="0.25">
      <c r="A40" s="87"/>
      <c r="B40" s="81" t="s">
        <v>198</v>
      </c>
      <c r="C40" s="82" t="s">
        <v>204</v>
      </c>
      <c r="D40" s="76">
        <v>3.53</v>
      </c>
      <c r="E40" s="77" t="s">
        <v>203</v>
      </c>
      <c r="F40" s="78" t="s">
        <v>21</v>
      </c>
      <c r="G40" s="84" t="s">
        <v>212</v>
      </c>
      <c r="H40" s="78">
        <v>4</v>
      </c>
      <c r="I40" s="79">
        <f t="shared" si="21"/>
        <v>14.12</v>
      </c>
      <c r="J40" s="85">
        <f>'Leistungsrichtwerte '!$C$9</f>
        <v>0</v>
      </c>
      <c r="K40" s="174" t="e">
        <f t="shared" ref="K40:K66" si="24">I40/J40</f>
        <v>#DIV/0!</v>
      </c>
      <c r="L40" s="170">
        <f>'Stundensatz Unterhalt'!$E$55</f>
        <v>0</v>
      </c>
      <c r="M40" s="107" t="e">
        <f t="shared" ref="M40:M66" si="25">K40*L40</f>
        <v>#DIV/0!</v>
      </c>
      <c r="N40" s="107" t="e">
        <f t="shared" si="22"/>
        <v>#DIV/0!</v>
      </c>
      <c r="O40" s="107" t="e">
        <f t="shared" si="23"/>
        <v>#DIV/0!</v>
      </c>
    </row>
    <row r="41" spans="1:15" ht="13.5" thickBot="1" x14ac:dyDescent="0.25">
      <c r="A41" s="86"/>
      <c r="B41" s="74" t="s">
        <v>198</v>
      </c>
      <c r="C41" s="82" t="s">
        <v>199</v>
      </c>
      <c r="D41" s="76">
        <v>233.93</v>
      </c>
      <c r="E41" s="83" t="s">
        <v>196</v>
      </c>
      <c r="F41" s="78" t="s">
        <v>22</v>
      </c>
      <c r="G41" s="84">
        <v>2</v>
      </c>
      <c r="H41" s="78">
        <v>104.29</v>
      </c>
      <c r="I41" s="79">
        <f t="shared" si="21"/>
        <v>24396.559700000002</v>
      </c>
      <c r="J41" s="85">
        <f>'Leistungsrichtwerte '!$C$6</f>
        <v>0</v>
      </c>
      <c r="K41" s="174" t="e">
        <f t="shared" si="24"/>
        <v>#DIV/0!</v>
      </c>
      <c r="L41" s="170">
        <f>'Stundensatz Unterhalt'!$E$55</f>
        <v>0</v>
      </c>
      <c r="M41" s="107" t="e">
        <f t="shared" si="25"/>
        <v>#DIV/0!</v>
      </c>
      <c r="N41" s="107" t="e">
        <f t="shared" si="22"/>
        <v>#DIV/0!</v>
      </c>
      <c r="O41" s="107" t="e">
        <f t="shared" si="23"/>
        <v>#DIV/0!</v>
      </c>
    </row>
    <row r="42" spans="1:15" ht="13.5" thickBot="1" x14ac:dyDescent="0.25">
      <c r="A42" s="86"/>
      <c r="B42" s="74" t="s">
        <v>198</v>
      </c>
      <c r="C42" s="82" t="s">
        <v>202</v>
      </c>
      <c r="D42" s="76">
        <v>38.72</v>
      </c>
      <c r="E42" s="83" t="s">
        <v>205</v>
      </c>
      <c r="F42" s="78" t="s">
        <v>21</v>
      </c>
      <c r="G42" s="84" t="s">
        <v>212</v>
      </c>
      <c r="H42" s="78">
        <v>4</v>
      </c>
      <c r="I42" s="79">
        <f t="shared" si="21"/>
        <v>154.88</v>
      </c>
      <c r="J42" s="85">
        <f>'Leistungsrichtwerte '!$C$9</f>
        <v>0</v>
      </c>
      <c r="K42" s="174" t="e">
        <f t="shared" si="24"/>
        <v>#DIV/0!</v>
      </c>
      <c r="L42" s="170">
        <f>'Stundensatz Unterhalt'!$E$55</f>
        <v>0</v>
      </c>
      <c r="M42" s="107" t="e">
        <f t="shared" si="25"/>
        <v>#DIV/0!</v>
      </c>
      <c r="N42" s="107" t="e">
        <f t="shared" si="22"/>
        <v>#DIV/0!</v>
      </c>
      <c r="O42" s="107" t="e">
        <f t="shared" si="23"/>
        <v>#DIV/0!</v>
      </c>
    </row>
    <row r="43" spans="1:15" ht="13.5" thickBot="1" x14ac:dyDescent="0.25">
      <c r="A43" s="73"/>
      <c r="B43" s="74" t="s">
        <v>198</v>
      </c>
      <c r="C43" s="82" t="s">
        <v>215</v>
      </c>
      <c r="D43" s="76">
        <v>8.26</v>
      </c>
      <c r="E43" s="83" t="s">
        <v>196</v>
      </c>
      <c r="F43" s="78" t="s">
        <v>26</v>
      </c>
      <c r="G43" s="84">
        <v>2</v>
      </c>
      <c r="H43" s="78">
        <v>104.29</v>
      </c>
      <c r="I43" s="79">
        <f t="shared" si="21"/>
        <v>861.43540000000007</v>
      </c>
      <c r="J43" s="85">
        <f>'Leistungsrichtwerte '!$C$7</f>
        <v>0</v>
      </c>
      <c r="K43" s="174" t="e">
        <f t="shared" si="24"/>
        <v>#DIV/0!</v>
      </c>
      <c r="L43" s="170">
        <f>'Stundensatz Unterhalt'!$E$55</f>
        <v>0</v>
      </c>
      <c r="M43" s="107" t="e">
        <f t="shared" si="25"/>
        <v>#DIV/0!</v>
      </c>
      <c r="N43" s="107" t="e">
        <f t="shared" si="22"/>
        <v>#DIV/0!</v>
      </c>
      <c r="O43" s="107" t="e">
        <f t="shared" si="23"/>
        <v>#DIV/0!</v>
      </c>
    </row>
    <row r="44" spans="1:15" ht="13.5" thickBot="1" x14ac:dyDescent="0.25">
      <c r="A44" s="87"/>
      <c r="B44" s="81" t="s">
        <v>25</v>
      </c>
      <c r="C44" s="82" t="s">
        <v>200</v>
      </c>
      <c r="D44" s="76">
        <v>36.14</v>
      </c>
      <c r="E44" s="83" t="s">
        <v>196</v>
      </c>
      <c r="F44" s="78" t="s">
        <v>26</v>
      </c>
      <c r="G44" s="84">
        <v>2</v>
      </c>
      <c r="H44" s="78">
        <v>104.29</v>
      </c>
      <c r="I44" s="79">
        <f t="shared" si="21"/>
        <v>3769.0406000000003</v>
      </c>
      <c r="J44" s="85">
        <f>'Leistungsrichtwerte '!$C$7</f>
        <v>0</v>
      </c>
      <c r="K44" s="174" t="e">
        <f t="shared" si="24"/>
        <v>#DIV/0!</v>
      </c>
      <c r="L44" s="170">
        <f>'Stundensatz Unterhalt'!$E$55</f>
        <v>0</v>
      </c>
      <c r="M44" s="107" t="e">
        <f t="shared" si="25"/>
        <v>#DIV/0!</v>
      </c>
      <c r="N44" s="107" t="e">
        <f t="shared" si="22"/>
        <v>#DIV/0!</v>
      </c>
      <c r="O44" s="107" t="e">
        <f t="shared" si="23"/>
        <v>#DIV/0!</v>
      </c>
    </row>
    <row r="45" spans="1:15" ht="13.5" thickBot="1" x14ac:dyDescent="0.25">
      <c r="A45" s="86"/>
      <c r="B45" s="81" t="s">
        <v>24</v>
      </c>
      <c r="C45" s="82" t="s">
        <v>200</v>
      </c>
      <c r="D45" s="76">
        <v>22.65</v>
      </c>
      <c r="E45" s="83" t="s">
        <v>196</v>
      </c>
      <c r="F45" s="78" t="s">
        <v>26</v>
      </c>
      <c r="G45" s="84">
        <v>2</v>
      </c>
      <c r="H45" s="78">
        <v>104.29</v>
      </c>
      <c r="I45" s="79">
        <f t="shared" si="21"/>
        <v>2362.1684999999998</v>
      </c>
      <c r="J45" s="85">
        <f>'Leistungsrichtwerte '!$C$7</f>
        <v>0</v>
      </c>
      <c r="K45" s="174" t="e">
        <f t="shared" si="24"/>
        <v>#DIV/0!</v>
      </c>
      <c r="L45" s="170">
        <f>'Stundensatz Unterhalt'!$E$55</f>
        <v>0</v>
      </c>
      <c r="M45" s="107" t="e">
        <f t="shared" si="25"/>
        <v>#DIV/0!</v>
      </c>
      <c r="N45" s="107" t="e">
        <f t="shared" si="22"/>
        <v>#DIV/0!</v>
      </c>
      <c r="O45" s="107" t="e">
        <f t="shared" si="23"/>
        <v>#DIV/0!</v>
      </c>
    </row>
    <row r="46" spans="1:15" ht="13.5" thickBot="1" x14ac:dyDescent="0.25">
      <c r="A46" s="87"/>
      <c r="B46" s="81" t="s">
        <v>25</v>
      </c>
      <c r="C46" s="82" t="s">
        <v>208</v>
      </c>
      <c r="D46" s="76">
        <v>364.93</v>
      </c>
      <c r="E46" s="83" t="s">
        <v>210</v>
      </c>
      <c r="F46" s="78" t="s">
        <v>23</v>
      </c>
      <c r="G46" s="84">
        <v>2</v>
      </c>
      <c r="H46" s="78">
        <v>104.29</v>
      </c>
      <c r="I46" s="79">
        <f t="shared" si="21"/>
        <v>38058.549700000003</v>
      </c>
      <c r="J46" s="85">
        <f>'Leistungsrichtwerte '!$C$3</f>
        <v>0</v>
      </c>
      <c r="K46" s="174" t="e">
        <f t="shared" si="24"/>
        <v>#DIV/0!</v>
      </c>
      <c r="L46" s="170">
        <f>'Stundensatz Unterhalt'!$E$55</f>
        <v>0</v>
      </c>
      <c r="M46" s="107" t="e">
        <f t="shared" si="25"/>
        <v>#DIV/0!</v>
      </c>
      <c r="N46" s="107" t="e">
        <f t="shared" si="22"/>
        <v>#DIV/0!</v>
      </c>
      <c r="O46" s="107" t="e">
        <f t="shared" si="23"/>
        <v>#DIV/0!</v>
      </c>
    </row>
    <row r="47" spans="1:15" ht="13.5" thickBot="1" x14ac:dyDescent="0.25">
      <c r="A47" s="86"/>
      <c r="B47" s="74" t="s">
        <v>25</v>
      </c>
      <c r="C47" s="82" t="s">
        <v>209</v>
      </c>
      <c r="D47" s="76">
        <v>12.17</v>
      </c>
      <c r="E47" s="83" t="s">
        <v>205</v>
      </c>
      <c r="F47" s="78" t="s">
        <v>24</v>
      </c>
      <c r="G47" s="84">
        <v>5</v>
      </c>
      <c r="H47" s="78">
        <v>250.01</v>
      </c>
      <c r="I47" s="79">
        <f t="shared" si="21"/>
        <v>3042.6216999999997</v>
      </c>
      <c r="J47" s="85">
        <f>'Leistungsrichtwerte '!$C$8</f>
        <v>0</v>
      </c>
      <c r="K47" s="174" t="e">
        <f t="shared" si="24"/>
        <v>#DIV/0!</v>
      </c>
      <c r="L47" s="170">
        <f>'Stundensatz Unterhalt'!$E$55</f>
        <v>0</v>
      </c>
      <c r="M47" s="107" t="e">
        <f t="shared" si="25"/>
        <v>#DIV/0!</v>
      </c>
      <c r="N47" s="107" t="e">
        <f t="shared" si="22"/>
        <v>#DIV/0!</v>
      </c>
      <c r="O47" s="107" t="e">
        <f t="shared" si="23"/>
        <v>#DIV/0!</v>
      </c>
    </row>
    <row r="48" spans="1:15" ht="13.5" thickBot="1" x14ac:dyDescent="0.25">
      <c r="A48" s="87"/>
      <c r="B48" s="81" t="s">
        <v>211</v>
      </c>
      <c r="C48" s="82" t="s">
        <v>208</v>
      </c>
      <c r="D48" s="76">
        <v>365.18</v>
      </c>
      <c r="E48" s="83" t="s">
        <v>210</v>
      </c>
      <c r="F48" s="78" t="s">
        <v>23</v>
      </c>
      <c r="G48" s="84">
        <v>2</v>
      </c>
      <c r="H48" s="78">
        <v>104.29</v>
      </c>
      <c r="I48" s="79">
        <f t="shared" si="21"/>
        <v>38084.622200000005</v>
      </c>
      <c r="J48" s="85">
        <f>'Leistungsrichtwerte '!$C$3</f>
        <v>0</v>
      </c>
      <c r="K48" s="174" t="e">
        <f>I48/J48</f>
        <v>#DIV/0!</v>
      </c>
      <c r="L48" s="170">
        <f>'Stundensatz Unterhalt'!$E$55</f>
        <v>0</v>
      </c>
      <c r="M48" s="107" t="e">
        <f>K48*L48</f>
        <v>#DIV/0!</v>
      </c>
      <c r="N48" s="107" t="e">
        <f t="shared" si="22"/>
        <v>#DIV/0!</v>
      </c>
      <c r="O48" s="107" t="e">
        <f t="shared" si="23"/>
        <v>#DIV/0!</v>
      </c>
    </row>
    <row r="49" spans="1:16" ht="13.5" thickBot="1" x14ac:dyDescent="0.25">
      <c r="A49" s="86"/>
      <c r="B49" s="74" t="s">
        <v>211</v>
      </c>
      <c r="C49" s="82" t="s">
        <v>209</v>
      </c>
      <c r="D49" s="76">
        <v>12.27</v>
      </c>
      <c r="E49" s="83" t="s">
        <v>205</v>
      </c>
      <c r="F49" s="78" t="s">
        <v>24</v>
      </c>
      <c r="G49" s="84">
        <v>5</v>
      </c>
      <c r="H49" s="78">
        <v>250.01</v>
      </c>
      <c r="I49" s="79">
        <f t="shared" si="21"/>
        <v>3067.6226999999999</v>
      </c>
      <c r="J49" s="85">
        <f>'Leistungsrichtwerte '!$C$8</f>
        <v>0</v>
      </c>
      <c r="K49" s="174" t="e">
        <f t="shared" si="24"/>
        <v>#DIV/0!</v>
      </c>
      <c r="L49" s="170">
        <f>'Stundensatz Unterhalt'!$E$55</f>
        <v>0</v>
      </c>
      <c r="M49" s="107" t="e">
        <f t="shared" si="25"/>
        <v>#DIV/0!</v>
      </c>
      <c r="N49" s="107" t="e">
        <f t="shared" si="22"/>
        <v>#DIV/0!</v>
      </c>
      <c r="O49" s="107" t="e">
        <f t="shared" si="23"/>
        <v>#DIV/0!</v>
      </c>
    </row>
    <row r="50" spans="1:16" ht="13.5" thickBot="1" x14ac:dyDescent="0.25">
      <c r="A50" s="86"/>
      <c r="B50" s="81" t="s">
        <v>24</v>
      </c>
      <c r="C50" s="82" t="s">
        <v>208</v>
      </c>
      <c r="D50" s="76">
        <v>368.33</v>
      </c>
      <c r="E50" s="83" t="s">
        <v>210</v>
      </c>
      <c r="F50" s="78" t="s">
        <v>23</v>
      </c>
      <c r="G50" s="84">
        <v>2</v>
      </c>
      <c r="H50" s="78">
        <v>104.29</v>
      </c>
      <c r="I50" s="79">
        <f t="shared" si="21"/>
        <v>38413.135699999999</v>
      </c>
      <c r="J50" s="85">
        <f>'Leistungsrichtwerte '!$C$3</f>
        <v>0</v>
      </c>
      <c r="K50" s="174" t="e">
        <f t="shared" ref="K50:K51" si="26">I50/J50</f>
        <v>#DIV/0!</v>
      </c>
      <c r="L50" s="170">
        <f>'Stundensatz Unterhalt'!$E$55</f>
        <v>0</v>
      </c>
      <c r="M50" s="107" t="e">
        <f t="shared" ref="M50:M51" si="27">K50*L50</f>
        <v>#DIV/0!</v>
      </c>
      <c r="N50" s="107" t="e">
        <f t="shared" ref="N50:N51" si="28">M50/12</f>
        <v>#DIV/0!</v>
      </c>
      <c r="O50" s="107" t="e">
        <f t="shared" ref="O50:O51" si="29">N50/D50</f>
        <v>#DIV/0!</v>
      </c>
    </row>
    <row r="51" spans="1:16" ht="13.5" thickBot="1" x14ac:dyDescent="0.25">
      <c r="A51" s="86"/>
      <c r="B51" s="74" t="s">
        <v>24</v>
      </c>
      <c r="C51" s="82" t="s">
        <v>209</v>
      </c>
      <c r="D51" s="76">
        <v>11.61</v>
      </c>
      <c r="E51" s="83" t="s">
        <v>205</v>
      </c>
      <c r="F51" s="78" t="s">
        <v>24</v>
      </c>
      <c r="G51" s="84">
        <v>5</v>
      </c>
      <c r="H51" s="78">
        <v>250.01</v>
      </c>
      <c r="I51" s="79">
        <f t="shared" si="21"/>
        <v>2902.6160999999997</v>
      </c>
      <c r="J51" s="85">
        <f>'Leistungsrichtwerte '!$C$8</f>
        <v>0</v>
      </c>
      <c r="K51" s="174" t="e">
        <f t="shared" si="26"/>
        <v>#DIV/0!</v>
      </c>
      <c r="L51" s="170">
        <f>'Stundensatz Unterhalt'!$E$55</f>
        <v>0</v>
      </c>
      <c r="M51" s="107" t="e">
        <f t="shared" si="27"/>
        <v>#DIV/0!</v>
      </c>
      <c r="N51" s="107" t="e">
        <f t="shared" si="28"/>
        <v>#DIV/0!</v>
      </c>
      <c r="O51" s="107" t="e">
        <f t="shared" si="29"/>
        <v>#DIV/0!</v>
      </c>
    </row>
    <row r="52" spans="1:16" ht="13.5" thickBot="1" x14ac:dyDescent="0.25">
      <c r="A52" s="301" t="s">
        <v>135</v>
      </c>
      <c r="B52" s="301"/>
      <c r="C52" s="301"/>
      <c r="D52" s="301"/>
      <c r="E52" s="301"/>
      <c r="F52" s="301"/>
      <c r="G52" s="301"/>
      <c r="H52" s="301"/>
      <c r="I52" s="301"/>
      <c r="J52" s="301"/>
      <c r="K52" s="301"/>
      <c r="L52" s="301"/>
      <c r="M52" s="301"/>
      <c r="N52" s="301"/>
      <c r="O52" s="301"/>
    </row>
    <row r="53" spans="1:16" ht="13.5" thickBot="1" x14ac:dyDescent="0.25">
      <c r="A53" s="86"/>
      <c r="B53" s="74" t="s">
        <v>198</v>
      </c>
      <c r="C53" s="75" t="s">
        <v>206</v>
      </c>
      <c r="D53" s="76">
        <v>39.35</v>
      </c>
      <c r="E53" s="77" t="s">
        <v>203</v>
      </c>
      <c r="F53" s="78" t="s">
        <v>25</v>
      </c>
      <c r="G53" s="78">
        <v>5</v>
      </c>
      <c r="H53" s="78">
        <v>250.01</v>
      </c>
      <c r="I53" s="79">
        <f t="shared" ref="I53:I66" si="30">D53*H53</f>
        <v>9837.8935000000001</v>
      </c>
      <c r="J53" s="85">
        <f>'Leistungsrichtwerte '!$C$4</f>
        <v>0</v>
      </c>
      <c r="K53" s="173" t="e">
        <f t="shared" si="24"/>
        <v>#DIV/0!</v>
      </c>
      <c r="L53" s="170">
        <f>'Stundensatz Unterhalt'!E55</f>
        <v>0</v>
      </c>
      <c r="M53" s="106" t="e">
        <f t="shared" si="25"/>
        <v>#DIV/0!</v>
      </c>
      <c r="N53" s="106" t="e">
        <f t="shared" si="22"/>
        <v>#DIV/0!</v>
      </c>
      <c r="O53" s="106" t="e">
        <f>N53/D53</f>
        <v>#DIV/0!</v>
      </c>
      <c r="P53" s="179"/>
    </row>
    <row r="54" spans="1:16" ht="13.5" thickBot="1" x14ac:dyDescent="0.25">
      <c r="A54" s="86"/>
      <c r="B54" s="81" t="s">
        <v>198</v>
      </c>
      <c r="C54" s="82" t="s">
        <v>204</v>
      </c>
      <c r="D54" s="76">
        <v>3.44</v>
      </c>
      <c r="E54" s="77" t="s">
        <v>203</v>
      </c>
      <c r="F54" s="78" t="s">
        <v>21</v>
      </c>
      <c r="G54" s="84" t="s">
        <v>212</v>
      </c>
      <c r="H54" s="78">
        <v>4</v>
      </c>
      <c r="I54" s="79">
        <f t="shared" si="30"/>
        <v>13.76</v>
      </c>
      <c r="J54" s="85">
        <f>'Leistungsrichtwerte '!$C$9</f>
        <v>0</v>
      </c>
      <c r="K54" s="173" t="e">
        <f t="shared" ref="K54:K65" si="31">I54/J54</f>
        <v>#DIV/0!</v>
      </c>
      <c r="L54" s="170">
        <f>'Stundensatz Unterhalt'!$E$55</f>
        <v>0</v>
      </c>
      <c r="M54" s="106" t="e">
        <f t="shared" ref="M54:M65" si="32">K54*L54</f>
        <v>#DIV/0!</v>
      </c>
      <c r="N54" s="106" t="e">
        <f t="shared" ref="N54:N65" si="33">M54/12</f>
        <v>#DIV/0!</v>
      </c>
      <c r="O54" s="106" t="e">
        <f t="shared" ref="O54:O65" si="34">N54/D54</f>
        <v>#DIV/0!</v>
      </c>
      <c r="P54" s="179"/>
    </row>
    <row r="55" spans="1:16" ht="13.5" thickBot="1" x14ac:dyDescent="0.25">
      <c r="A55" s="86"/>
      <c r="B55" s="74" t="s">
        <v>198</v>
      </c>
      <c r="C55" s="82" t="s">
        <v>199</v>
      </c>
      <c r="D55" s="76">
        <v>213.34</v>
      </c>
      <c r="E55" s="83" t="s">
        <v>196</v>
      </c>
      <c r="F55" s="78" t="s">
        <v>22</v>
      </c>
      <c r="G55" s="84">
        <v>2</v>
      </c>
      <c r="H55" s="78">
        <v>104.29</v>
      </c>
      <c r="I55" s="79">
        <f t="shared" si="30"/>
        <v>22249.228600000002</v>
      </c>
      <c r="J55" s="85">
        <f>'Leistungsrichtwerte '!$C$6</f>
        <v>0</v>
      </c>
      <c r="K55" s="173" t="e">
        <f t="shared" si="31"/>
        <v>#DIV/0!</v>
      </c>
      <c r="L55" s="170">
        <f>'Stundensatz Unterhalt'!$E$55</f>
        <v>0</v>
      </c>
      <c r="M55" s="106" t="e">
        <f t="shared" si="32"/>
        <v>#DIV/0!</v>
      </c>
      <c r="N55" s="106" t="e">
        <f t="shared" si="33"/>
        <v>#DIV/0!</v>
      </c>
      <c r="O55" s="106" t="e">
        <f t="shared" si="34"/>
        <v>#DIV/0!</v>
      </c>
      <c r="P55" s="179"/>
    </row>
    <row r="56" spans="1:16" ht="13.5" thickBot="1" x14ac:dyDescent="0.25">
      <c r="A56" s="86"/>
      <c r="B56" s="74" t="s">
        <v>198</v>
      </c>
      <c r="C56" s="82" t="s">
        <v>202</v>
      </c>
      <c r="D56" s="76">
        <v>38.35</v>
      </c>
      <c r="E56" s="83" t="s">
        <v>205</v>
      </c>
      <c r="F56" s="78" t="s">
        <v>21</v>
      </c>
      <c r="G56" s="84" t="s">
        <v>212</v>
      </c>
      <c r="H56" s="78">
        <v>4</v>
      </c>
      <c r="I56" s="79">
        <f t="shared" si="30"/>
        <v>153.4</v>
      </c>
      <c r="J56" s="85">
        <f>'Leistungsrichtwerte '!$C$9</f>
        <v>0</v>
      </c>
      <c r="K56" s="173" t="e">
        <f t="shared" si="31"/>
        <v>#DIV/0!</v>
      </c>
      <c r="L56" s="170">
        <f>'Stundensatz Unterhalt'!$E$55</f>
        <v>0</v>
      </c>
      <c r="M56" s="106" t="e">
        <f t="shared" si="32"/>
        <v>#DIV/0!</v>
      </c>
      <c r="N56" s="106" t="e">
        <f t="shared" si="33"/>
        <v>#DIV/0!</v>
      </c>
      <c r="O56" s="106" t="e">
        <f t="shared" si="34"/>
        <v>#DIV/0!</v>
      </c>
      <c r="P56" s="179"/>
    </row>
    <row r="57" spans="1:16" ht="13.5" thickBot="1" x14ac:dyDescent="0.25">
      <c r="A57" s="73"/>
      <c r="B57" s="74" t="s">
        <v>198</v>
      </c>
      <c r="C57" s="82" t="s">
        <v>215</v>
      </c>
      <c r="D57" s="76">
        <v>8.26</v>
      </c>
      <c r="E57" s="83" t="s">
        <v>196</v>
      </c>
      <c r="F57" s="78" t="s">
        <v>26</v>
      </c>
      <c r="G57" s="84">
        <v>5</v>
      </c>
      <c r="H57" s="78">
        <v>250.01</v>
      </c>
      <c r="I57" s="79">
        <f t="shared" si="30"/>
        <v>2065.0825999999997</v>
      </c>
      <c r="J57" s="85">
        <f>'Leistungsrichtwerte '!$C$7</f>
        <v>0</v>
      </c>
      <c r="K57" s="174" t="e">
        <f t="shared" si="31"/>
        <v>#DIV/0!</v>
      </c>
      <c r="L57" s="170">
        <f>'Stundensatz Unterhalt'!$E$55</f>
        <v>0</v>
      </c>
      <c r="M57" s="107" t="e">
        <f t="shared" si="32"/>
        <v>#DIV/0!</v>
      </c>
      <c r="N57" s="107" t="e">
        <f t="shared" si="33"/>
        <v>#DIV/0!</v>
      </c>
      <c r="O57" s="107" t="e">
        <f t="shared" si="34"/>
        <v>#DIV/0!</v>
      </c>
    </row>
    <row r="58" spans="1:16" ht="13.5" thickBot="1" x14ac:dyDescent="0.25">
      <c r="A58" s="73"/>
      <c r="B58" s="74" t="s">
        <v>198</v>
      </c>
      <c r="C58" s="82" t="s">
        <v>216</v>
      </c>
      <c r="D58" s="76">
        <v>18.350000000000001</v>
      </c>
      <c r="E58" s="83" t="s">
        <v>196</v>
      </c>
      <c r="F58" s="78" t="s">
        <v>26</v>
      </c>
      <c r="G58" s="84" t="s">
        <v>212</v>
      </c>
      <c r="H58" s="78">
        <v>4</v>
      </c>
      <c r="I58" s="79">
        <f t="shared" ref="I58" si="35">D58*H58</f>
        <v>73.400000000000006</v>
      </c>
      <c r="J58" s="85">
        <f>'Leistungsrichtwerte '!$C$7</f>
        <v>0</v>
      </c>
      <c r="K58" s="174" t="e">
        <f t="shared" ref="K58" si="36">I58/J58</f>
        <v>#DIV/0!</v>
      </c>
      <c r="L58" s="170">
        <f>'Stundensatz Unterhalt'!$E$55</f>
        <v>0</v>
      </c>
      <c r="M58" s="107" t="e">
        <f t="shared" ref="M58" si="37">K58*L58</f>
        <v>#DIV/0!</v>
      </c>
      <c r="N58" s="107" t="e">
        <f t="shared" ref="N58" si="38">M58/12</f>
        <v>#DIV/0!</v>
      </c>
      <c r="O58" s="107" t="e">
        <f t="shared" ref="O58" si="39">N58/D58</f>
        <v>#DIV/0!</v>
      </c>
    </row>
    <row r="59" spans="1:16" ht="13.5" thickBot="1" x14ac:dyDescent="0.25">
      <c r="A59" s="86"/>
      <c r="B59" s="81" t="s">
        <v>25</v>
      </c>
      <c r="C59" s="82" t="s">
        <v>200</v>
      </c>
      <c r="D59" s="76">
        <v>36.14</v>
      </c>
      <c r="E59" s="83" t="s">
        <v>196</v>
      </c>
      <c r="F59" s="78" t="s">
        <v>26</v>
      </c>
      <c r="G59" s="84">
        <v>2</v>
      </c>
      <c r="H59" s="78">
        <v>104.29</v>
      </c>
      <c r="I59" s="79">
        <f t="shared" si="30"/>
        <v>3769.0406000000003</v>
      </c>
      <c r="J59" s="85">
        <f>'Leistungsrichtwerte '!$C$7</f>
        <v>0</v>
      </c>
      <c r="K59" s="173" t="e">
        <f t="shared" si="31"/>
        <v>#DIV/0!</v>
      </c>
      <c r="L59" s="170">
        <f>'Stundensatz Unterhalt'!$E$55</f>
        <v>0</v>
      </c>
      <c r="M59" s="106" t="e">
        <f t="shared" si="32"/>
        <v>#DIV/0!</v>
      </c>
      <c r="N59" s="106" t="e">
        <f t="shared" si="33"/>
        <v>#DIV/0!</v>
      </c>
      <c r="O59" s="106" t="e">
        <f t="shared" si="34"/>
        <v>#DIV/0!</v>
      </c>
      <c r="P59" s="179"/>
    </row>
    <row r="60" spans="1:16" ht="13.5" thickBot="1" x14ac:dyDescent="0.25">
      <c r="A60" s="86"/>
      <c r="B60" s="81" t="s">
        <v>24</v>
      </c>
      <c r="C60" s="82" t="s">
        <v>200</v>
      </c>
      <c r="D60" s="76">
        <v>22.65</v>
      </c>
      <c r="E60" s="83" t="s">
        <v>196</v>
      </c>
      <c r="F60" s="78" t="s">
        <v>26</v>
      </c>
      <c r="G60" s="84">
        <v>2</v>
      </c>
      <c r="H60" s="78">
        <v>104.29</v>
      </c>
      <c r="I60" s="79">
        <f t="shared" si="30"/>
        <v>2362.1684999999998</v>
      </c>
      <c r="J60" s="85">
        <f>'Leistungsrichtwerte '!$C$7</f>
        <v>0</v>
      </c>
      <c r="K60" s="173" t="e">
        <f t="shared" si="31"/>
        <v>#DIV/0!</v>
      </c>
      <c r="L60" s="170">
        <f>'Stundensatz Unterhalt'!$E$55</f>
        <v>0</v>
      </c>
      <c r="M60" s="106" t="e">
        <f t="shared" si="32"/>
        <v>#DIV/0!</v>
      </c>
      <c r="N60" s="106" t="e">
        <f t="shared" si="33"/>
        <v>#DIV/0!</v>
      </c>
      <c r="O60" s="106" t="e">
        <f t="shared" si="34"/>
        <v>#DIV/0!</v>
      </c>
      <c r="P60" s="179"/>
    </row>
    <row r="61" spans="1:16" ht="13.5" thickBot="1" x14ac:dyDescent="0.25">
      <c r="A61" s="86"/>
      <c r="B61" s="81" t="s">
        <v>25</v>
      </c>
      <c r="C61" s="82" t="s">
        <v>208</v>
      </c>
      <c r="D61" s="76">
        <v>363.03</v>
      </c>
      <c r="E61" s="83" t="s">
        <v>210</v>
      </c>
      <c r="F61" s="78" t="s">
        <v>23</v>
      </c>
      <c r="G61" s="84">
        <v>2</v>
      </c>
      <c r="H61" s="78">
        <v>104.29</v>
      </c>
      <c r="I61" s="79">
        <f t="shared" si="30"/>
        <v>37860.398699999998</v>
      </c>
      <c r="J61" s="85">
        <f>'Leistungsrichtwerte '!$C$3</f>
        <v>0</v>
      </c>
      <c r="K61" s="173" t="e">
        <f t="shared" si="31"/>
        <v>#DIV/0!</v>
      </c>
      <c r="L61" s="170">
        <f>'Stundensatz Unterhalt'!$E$55</f>
        <v>0</v>
      </c>
      <c r="M61" s="106" t="e">
        <f t="shared" si="32"/>
        <v>#DIV/0!</v>
      </c>
      <c r="N61" s="106" t="e">
        <f t="shared" si="33"/>
        <v>#DIV/0!</v>
      </c>
      <c r="O61" s="106" t="e">
        <f t="shared" si="34"/>
        <v>#DIV/0!</v>
      </c>
      <c r="P61" s="179"/>
    </row>
    <row r="62" spans="1:16" ht="13.5" thickBot="1" x14ac:dyDescent="0.25">
      <c r="A62" s="86"/>
      <c r="B62" s="74" t="s">
        <v>25</v>
      </c>
      <c r="C62" s="82" t="s">
        <v>209</v>
      </c>
      <c r="D62" s="76">
        <v>11.98</v>
      </c>
      <c r="E62" s="83" t="s">
        <v>205</v>
      </c>
      <c r="F62" s="78" t="s">
        <v>24</v>
      </c>
      <c r="G62" s="84">
        <v>5</v>
      </c>
      <c r="H62" s="78">
        <v>250.01</v>
      </c>
      <c r="I62" s="79">
        <f t="shared" si="30"/>
        <v>2995.1197999999999</v>
      </c>
      <c r="J62" s="85">
        <f>'Leistungsrichtwerte '!$C$8</f>
        <v>0</v>
      </c>
      <c r="K62" s="173" t="e">
        <f t="shared" si="31"/>
        <v>#DIV/0!</v>
      </c>
      <c r="L62" s="170">
        <f>'Stundensatz Unterhalt'!$E$55</f>
        <v>0</v>
      </c>
      <c r="M62" s="106" t="e">
        <f t="shared" si="32"/>
        <v>#DIV/0!</v>
      </c>
      <c r="N62" s="106" t="e">
        <f t="shared" si="33"/>
        <v>#DIV/0!</v>
      </c>
      <c r="O62" s="106" t="e">
        <f t="shared" si="34"/>
        <v>#DIV/0!</v>
      </c>
      <c r="P62" s="179"/>
    </row>
    <row r="63" spans="1:16" ht="13.5" thickBot="1" x14ac:dyDescent="0.25">
      <c r="A63" s="86"/>
      <c r="B63" s="81" t="s">
        <v>211</v>
      </c>
      <c r="C63" s="82" t="s">
        <v>208</v>
      </c>
      <c r="D63" s="76">
        <v>363.15</v>
      </c>
      <c r="E63" s="83" t="s">
        <v>210</v>
      </c>
      <c r="F63" s="78" t="s">
        <v>23</v>
      </c>
      <c r="G63" s="84">
        <v>2</v>
      </c>
      <c r="H63" s="78">
        <v>104.29</v>
      </c>
      <c r="I63" s="79">
        <f t="shared" si="30"/>
        <v>37872.913500000002</v>
      </c>
      <c r="J63" s="85">
        <f>'Leistungsrichtwerte '!$C$3</f>
        <v>0</v>
      </c>
      <c r="K63" s="173" t="e">
        <f t="shared" si="31"/>
        <v>#DIV/0!</v>
      </c>
      <c r="L63" s="170">
        <f>'Stundensatz Unterhalt'!$E$55</f>
        <v>0</v>
      </c>
      <c r="M63" s="106" t="e">
        <f t="shared" si="32"/>
        <v>#DIV/0!</v>
      </c>
      <c r="N63" s="106" t="e">
        <f t="shared" si="33"/>
        <v>#DIV/0!</v>
      </c>
      <c r="O63" s="106" t="e">
        <f t="shared" si="34"/>
        <v>#DIV/0!</v>
      </c>
      <c r="P63" s="179"/>
    </row>
    <row r="64" spans="1:16" ht="13.5" thickBot="1" x14ac:dyDescent="0.25">
      <c r="A64" s="86"/>
      <c r="B64" s="74" t="s">
        <v>211</v>
      </c>
      <c r="C64" s="82" t="s">
        <v>209</v>
      </c>
      <c r="D64" s="76">
        <v>11.98</v>
      </c>
      <c r="E64" s="83" t="s">
        <v>205</v>
      </c>
      <c r="F64" s="78" t="s">
        <v>24</v>
      </c>
      <c r="G64" s="84">
        <v>5</v>
      </c>
      <c r="H64" s="78">
        <v>250.01</v>
      </c>
      <c r="I64" s="79">
        <f t="shared" si="30"/>
        <v>2995.1197999999999</v>
      </c>
      <c r="J64" s="85">
        <f>'Leistungsrichtwerte '!$C$8</f>
        <v>0</v>
      </c>
      <c r="K64" s="173" t="e">
        <f t="shared" si="31"/>
        <v>#DIV/0!</v>
      </c>
      <c r="L64" s="170">
        <f>'Stundensatz Unterhalt'!$E$55</f>
        <v>0</v>
      </c>
      <c r="M64" s="106" t="e">
        <f t="shared" si="32"/>
        <v>#DIV/0!</v>
      </c>
      <c r="N64" s="106" t="e">
        <f t="shared" si="33"/>
        <v>#DIV/0!</v>
      </c>
      <c r="O64" s="106" t="e">
        <f t="shared" si="34"/>
        <v>#DIV/0!</v>
      </c>
      <c r="P64" s="179"/>
    </row>
    <row r="65" spans="1:16" ht="13.5" thickBot="1" x14ac:dyDescent="0.25">
      <c r="A65" s="86"/>
      <c r="B65" s="81" t="s">
        <v>24</v>
      </c>
      <c r="C65" s="82" t="s">
        <v>208</v>
      </c>
      <c r="D65" s="76">
        <v>364.17</v>
      </c>
      <c r="E65" s="83" t="s">
        <v>210</v>
      </c>
      <c r="F65" s="78" t="s">
        <v>23</v>
      </c>
      <c r="G65" s="84">
        <v>2</v>
      </c>
      <c r="H65" s="78">
        <v>104.29</v>
      </c>
      <c r="I65" s="79">
        <f t="shared" si="30"/>
        <v>37979.289300000004</v>
      </c>
      <c r="J65" s="85">
        <f>'Leistungsrichtwerte '!$C$3</f>
        <v>0</v>
      </c>
      <c r="K65" s="173" t="e">
        <f t="shared" si="31"/>
        <v>#DIV/0!</v>
      </c>
      <c r="L65" s="170">
        <f>'Stundensatz Unterhalt'!$E$55</f>
        <v>0</v>
      </c>
      <c r="M65" s="106" t="e">
        <f t="shared" si="32"/>
        <v>#DIV/0!</v>
      </c>
      <c r="N65" s="106" t="e">
        <f t="shared" si="33"/>
        <v>#DIV/0!</v>
      </c>
      <c r="O65" s="106" t="e">
        <f t="shared" si="34"/>
        <v>#DIV/0!</v>
      </c>
      <c r="P65" s="179"/>
    </row>
    <row r="66" spans="1:16" ht="13.5" thickBot="1" x14ac:dyDescent="0.25">
      <c r="A66" s="86"/>
      <c r="B66" s="74" t="s">
        <v>24</v>
      </c>
      <c r="C66" s="82" t="s">
        <v>209</v>
      </c>
      <c r="D66" s="76">
        <v>11.61</v>
      </c>
      <c r="E66" s="83" t="s">
        <v>205</v>
      </c>
      <c r="F66" s="78" t="s">
        <v>24</v>
      </c>
      <c r="G66" s="84">
        <v>5</v>
      </c>
      <c r="H66" s="78">
        <v>250.01</v>
      </c>
      <c r="I66" s="79">
        <f t="shared" si="30"/>
        <v>2902.6160999999997</v>
      </c>
      <c r="J66" s="85">
        <f>'Leistungsrichtwerte '!$C$8</f>
        <v>0</v>
      </c>
      <c r="K66" s="173" t="e">
        <f t="shared" si="24"/>
        <v>#DIV/0!</v>
      </c>
      <c r="L66" s="170">
        <f>'Stundensatz Unterhalt'!$E$55</f>
        <v>0</v>
      </c>
      <c r="M66" s="106" t="e">
        <f t="shared" si="25"/>
        <v>#DIV/0!</v>
      </c>
      <c r="N66" s="106" t="e">
        <f t="shared" si="22"/>
        <v>#DIV/0!</v>
      </c>
      <c r="O66" s="106" t="e">
        <f t="shared" ref="O66" si="40">N66/D66</f>
        <v>#DIV/0!</v>
      </c>
      <c r="P66" s="179"/>
    </row>
    <row r="67" spans="1:16" x14ac:dyDescent="0.2">
      <c r="A67" s="88"/>
      <c r="B67" s="88"/>
      <c r="C67" s="89"/>
      <c r="D67" s="90"/>
      <c r="E67" s="91"/>
      <c r="F67" s="91"/>
      <c r="G67" s="91"/>
      <c r="H67" s="300"/>
      <c r="I67" s="300"/>
      <c r="J67" s="300"/>
      <c r="K67" s="300"/>
      <c r="L67" s="172"/>
      <c r="M67" s="92"/>
      <c r="N67" s="92"/>
      <c r="O67" s="92"/>
    </row>
    <row r="68" spans="1:16" x14ac:dyDescent="0.2">
      <c r="A68" s="88"/>
      <c r="B68" s="88"/>
      <c r="C68" s="93"/>
      <c r="D68" s="93"/>
      <c r="E68" s="94"/>
      <c r="F68" s="93"/>
      <c r="G68" s="93"/>
      <c r="H68" s="94"/>
      <c r="I68" s="93"/>
      <c r="J68" s="93"/>
      <c r="K68" s="93"/>
      <c r="L68" s="93"/>
      <c r="M68" s="93"/>
      <c r="N68" s="93"/>
      <c r="O68" s="93"/>
    </row>
    <row r="69" spans="1:16" ht="13.5" thickBot="1" x14ac:dyDescent="0.25">
      <c r="A69" s="88"/>
      <c r="B69" s="88"/>
      <c r="C69" s="95"/>
      <c r="D69" s="96"/>
      <c r="E69" s="91"/>
      <c r="F69" s="88"/>
      <c r="G69" s="97"/>
      <c r="H69" s="98"/>
      <c r="I69" s="97"/>
      <c r="J69" s="97"/>
      <c r="K69" s="97"/>
      <c r="L69" s="97"/>
      <c r="M69" s="97"/>
      <c r="N69" s="97"/>
      <c r="O69" s="97"/>
    </row>
    <row r="70" spans="1:16" ht="14.25" thickTop="1" thickBot="1" x14ac:dyDescent="0.25">
      <c r="A70" s="88"/>
      <c r="B70" s="88"/>
      <c r="C70" s="99" t="s">
        <v>3</v>
      </c>
      <c r="D70" s="100">
        <f>SUM(D53:D66,D39:D51,D26:D37,D11:D24,D6:D9)</f>
        <v>6596.7000000000025</v>
      </c>
      <c r="E70" s="91"/>
      <c r="F70" s="88"/>
      <c r="G70" s="97"/>
      <c r="H70" s="98"/>
      <c r="I70" s="101">
        <f>SUM(I5:I66)</f>
        <v>663795.1547999999</v>
      </c>
      <c r="J70" s="102"/>
      <c r="K70" s="101" t="e">
        <f>SUM(K5:K66)</f>
        <v>#DIV/0!</v>
      </c>
      <c r="L70" s="110"/>
      <c r="M70" s="175" t="e">
        <f>SUM(M5:M66)</f>
        <v>#DIV/0!</v>
      </c>
      <c r="N70" s="176" t="e">
        <f>SUM(N5:N66)</f>
        <v>#DIV/0!</v>
      </c>
      <c r="O70" s="177" t="e">
        <f t="shared" ref="O70:O76" si="41">N70/D70</f>
        <v>#DIV/0!</v>
      </c>
      <c r="P70" s="179"/>
    </row>
    <row r="71" spans="1:16" x14ac:dyDescent="0.2">
      <c r="A71" s="88"/>
      <c r="B71" s="88"/>
      <c r="C71" s="95" t="s">
        <v>4</v>
      </c>
      <c r="D71" s="103">
        <f>SUMIF($F:$F,"A",D:D)</f>
        <v>3843.5400000000004</v>
      </c>
      <c r="E71" s="90"/>
      <c r="F71" s="104"/>
      <c r="G71" s="104"/>
      <c r="H71" s="90"/>
      <c r="I71" s="105">
        <f>SUMIF($F:$F,"A",I:I)</f>
        <v>400842.78660000005</v>
      </c>
      <c r="J71" s="171"/>
      <c r="K71" s="106" t="e">
        <f>SUMIF($F:$F,"A",K:K)</f>
        <v>#DIV/0!</v>
      </c>
      <c r="L71" s="171"/>
      <c r="M71" s="106" t="e">
        <f>SUMIF($F:$F,"A",M:M)</f>
        <v>#DIV/0!</v>
      </c>
      <c r="N71" s="106" t="e">
        <f>SUMIF($F:$F,"A",N:N)</f>
        <v>#DIV/0!</v>
      </c>
      <c r="O71" s="105" t="e">
        <f t="shared" si="41"/>
        <v>#DIV/0!</v>
      </c>
      <c r="P71" s="179"/>
    </row>
    <row r="72" spans="1:16" x14ac:dyDescent="0.2">
      <c r="A72" s="88"/>
      <c r="B72" s="88"/>
      <c r="C72" s="95" t="s">
        <v>5</v>
      </c>
      <c r="D72" s="103">
        <f>SUMIF($F:$F,"D",D:D)</f>
        <v>180.60999999999999</v>
      </c>
      <c r="E72" s="90"/>
      <c r="F72" s="104"/>
      <c r="G72" s="104"/>
      <c r="H72" s="90"/>
      <c r="I72" s="106">
        <f>SUMIF($F:$F,"D",I:I)</f>
        <v>45154.306099999994</v>
      </c>
      <c r="J72" s="171"/>
      <c r="K72" s="107" t="e">
        <f>SUMIF($F:$F,"D",K:K)</f>
        <v>#DIV/0!</v>
      </c>
      <c r="L72" s="92"/>
      <c r="M72" s="107" t="e">
        <f>SUMIF($F:$F,"D",M:M)</f>
        <v>#DIV/0!</v>
      </c>
      <c r="N72" s="106" t="e">
        <f>SUMIF($F:$F,"D",N:N)</f>
        <v>#DIV/0!</v>
      </c>
      <c r="O72" s="106" t="e">
        <f t="shared" si="41"/>
        <v>#DIV/0!</v>
      </c>
      <c r="P72" s="179"/>
    </row>
    <row r="73" spans="1:16" x14ac:dyDescent="0.2">
      <c r="A73" s="88"/>
      <c r="B73" s="88"/>
      <c r="C73" s="95" t="s">
        <v>16</v>
      </c>
      <c r="D73" s="103">
        <f>SUMIF($F:$F,"EF",D:D)</f>
        <v>303.83</v>
      </c>
      <c r="E73" s="90"/>
      <c r="F73" s="104"/>
      <c r="G73" s="104"/>
      <c r="H73" s="90"/>
      <c r="I73" s="106">
        <f>SUMIF($F:$F,"EF",I:I)</f>
        <v>75960.5383</v>
      </c>
      <c r="J73" s="171"/>
      <c r="K73" s="107" t="e">
        <f>SUMIF($F:$F,"EF",K:K)</f>
        <v>#DIV/0!</v>
      </c>
      <c r="L73" s="92"/>
      <c r="M73" s="107" t="e">
        <f>SUMIF($F:$F,"EF",M:M)</f>
        <v>#DIV/0!</v>
      </c>
      <c r="N73" s="106" t="e">
        <f>SUMIF($F:$F,"EF",N:N)</f>
        <v>#DIV/0!</v>
      </c>
      <c r="O73" s="106" t="e">
        <f t="shared" si="41"/>
        <v>#DIV/0!</v>
      </c>
      <c r="P73" s="179"/>
    </row>
    <row r="74" spans="1:16" x14ac:dyDescent="0.2">
      <c r="A74" s="88"/>
      <c r="B74" s="88"/>
      <c r="C74" s="95" t="s">
        <v>17</v>
      </c>
      <c r="D74" s="103">
        <f>SUMIF($F:$F,"VF",D:D)</f>
        <v>869.17</v>
      </c>
      <c r="E74" s="90"/>
      <c r="F74" s="104"/>
      <c r="G74" s="104"/>
      <c r="H74" s="90"/>
      <c r="I74" s="107">
        <f>SUMIF($F:$F,"VF",I:I)</f>
        <v>75300.366399999999</v>
      </c>
      <c r="J74" s="92"/>
      <c r="K74" s="107" t="e">
        <f>SUMIF($F:$F,"VF",K:K)</f>
        <v>#DIV/0!</v>
      </c>
      <c r="L74" s="92"/>
      <c r="M74" s="107" t="e">
        <f>SUMIF($F:$F,"VF",M:M)</f>
        <v>#DIV/0!</v>
      </c>
      <c r="N74" s="106" t="e">
        <f>SUMIF($F:$F,"VF",N:N)</f>
        <v>#DIV/0!</v>
      </c>
      <c r="O74" s="106" t="e">
        <f t="shared" si="41"/>
        <v>#DIV/0!</v>
      </c>
      <c r="P74" s="179"/>
    </row>
    <row r="75" spans="1:16" x14ac:dyDescent="0.2">
      <c r="A75" s="97"/>
      <c r="B75" s="97"/>
      <c r="C75" s="95" t="s">
        <v>18</v>
      </c>
      <c r="D75" s="108">
        <f>SUMIF($F:$F,"VT",D:D)</f>
        <v>340.14</v>
      </c>
      <c r="E75" s="90"/>
      <c r="F75" s="104"/>
      <c r="G75" s="104"/>
      <c r="H75" s="90"/>
      <c r="I75" s="107">
        <f>SUMIF($F:$F,"VT",I:I)</f>
        <v>30244.414400000001</v>
      </c>
      <c r="J75" s="92"/>
      <c r="K75" s="107" t="e">
        <f>SUMIF($F:$F,"VT",K:K)</f>
        <v>#DIV/0!</v>
      </c>
      <c r="L75" s="92"/>
      <c r="M75" s="107" t="e">
        <f>SUMIF($F:$F,"VT",M:M)</f>
        <v>#DIV/0!</v>
      </c>
      <c r="N75" s="106" t="e">
        <f>SUMIF($F:$F,"VT",N:N)</f>
        <v>#DIV/0!</v>
      </c>
      <c r="O75" s="106" t="e">
        <f t="shared" si="41"/>
        <v>#DIV/0!</v>
      </c>
      <c r="P75" s="179"/>
    </row>
    <row r="76" spans="1:16" x14ac:dyDescent="0.2">
      <c r="A76" s="97"/>
      <c r="B76" s="97"/>
      <c r="C76" s="95" t="s">
        <v>6</v>
      </c>
      <c r="D76" s="108">
        <f>SUMIF($F:$F,"F",D:D)</f>
        <v>130.30000000000001</v>
      </c>
      <c r="E76" s="90"/>
      <c r="F76" s="104"/>
      <c r="G76" s="104"/>
      <c r="H76" s="90"/>
      <c r="I76" s="107">
        <f>SUMIF($F:$F,"F",I:I)</f>
        <v>32576.303</v>
      </c>
      <c r="J76" s="92"/>
      <c r="K76" s="107" t="e">
        <f>SUMIF($F:$F,"F",K:K)</f>
        <v>#DIV/0!</v>
      </c>
      <c r="L76" s="92"/>
      <c r="M76" s="107" t="e">
        <f>SUMIF($F:$F,"F",M:M)</f>
        <v>#DIV/0!</v>
      </c>
      <c r="N76" s="106" t="e">
        <f>SUMIF($F:$F,"F",N:N)</f>
        <v>#DIV/0!</v>
      </c>
      <c r="O76" s="106" t="e">
        <f t="shared" si="41"/>
        <v>#DIV/0!</v>
      </c>
      <c r="P76" s="179"/>
    </row>
    <row r="77" spans="1:16" x14ac:dyDescent="0.2">
      <c r="A77" s="97"/>
      <c r="B77" s="97"/>
      <c r="C77" s="95" t="s">
        <v>19</v>
      </c>
      <c r="D77" s="108">
        <f>SUMIF($F:$F,"I",D:D)</f>
        <v>929.11000000000013</v>
      </c>
      <c r="E77" s="90"/>
      <c r="F77" s="104"/>
      <c r="G77" s="104"/>
      <c r="H77" s="90"/>
      <c r="I77" s="107">
        <f>SUMIF($F:$F,"I",I:I)</f>
        <v>3716.4400000000005</v>
      </c>
      <c r="J77" s="92"/>
      <c r="K77" s="107" t="e">
        <f>SUMIF($F:$F,"I",K:K)</f>
        <v>#DIV/0!</v>
      </c>
      <c r="L77" s="92"/>
      <c r="M77" s="107" t="e">
        <f>SUMIF($F:$F,"I",M:M)</f>
        <v>#DIV/0!</v>
      </c>
      <c r="N77" s="106" t="e">
        <f>SUMIF($F:$F,"I",N:N)</f>
        <v>#DIV/0!</v>
      </c>
      <c r="O77" s="106" t="e">
        <f>N77/D77</f>
        <v>#DIV/0!</v>
      </c>
      <c r="P77" s="179"/>
    </row>
    <row r="78" spans="1:16" x14ac:dyDescent="0.2">
      <c r="A78" s="97"/>
      <c r="B78" s="97"/>
      <c r="C78" s="97"/>
      <c r="D78" s="109"/>
      <c r="E78" s="109"/>
      <c r="F78" s="109"/>
      <c r="G78" s="109"/>
      <c r="H78" s="109"/>
      <c r="I78" s="109"/>
      <c r="J78" s="110"/>
      <c r="K78" s="110"/>
      <c r="L78" s="110"/>
      <c r="M78" s="110"/>
      <c r="N78" s="110"/>
      <c r="O78" s="110"/>
      <c r="P78" s="179"/>
    </row>
    <row r="79" spans="1:16" x14ac:dyDescent="0.2">
      <c r="A79" s="97"/>
      <c r="B79" s="97"/>
      <c r="C79" s="88"/>
      <c r="D79" s="88"/>
      <c r="E79" s="91"/>
      <c r="F79" s="115" t="s">
        <v>214</v>
      </c>
      <c r="G79" s="88"/>
      <c r="H79" s="112"/>
      <c r="I79" s="88"/>
      <c r="J79" s="111"/>
      <c r="K79" s="178" t="e">
        <f>K70/250.01</f>
        <v>#DIV/0!</v>
      </c>
      <c r="L79" s="110"/>
      <c r="M79" s="110"/>
      <c r="N79" s="110"/>
      <c r="O79" s="110"/>
      <c r="P79" s="179"/>
    </row>
    <row r="80" spans="1:16" x14ac:dyDescent="0.2">
      <c r="A80" s="97"/>
      <c r="B80" s="97"/>
      <c r="C80" s="97"/>
      <c r="D80" s="97"/>
      <c r="E80" s="98"/>
      <c r="F80" s="97"/>
      <c r="G80" s="97"/>
      <c r="H80" s="98"/>
      <c r="I80" s="97"/>
      <c r="J80" s="97"/>
      <c r="K80" s="97"/>
      <c r="L80" s="97"/>
      <c r="M80" s="97"/>
      <c r="N80" s="97"/>
      <c r="O80" s="97"/>
    </row>
    <row r="81" spans="1:15" x14ac:dyDescent="0.2">
      <c r="A81" s="297" t="s">
        <v>218</v>
      </c>
      <c r="B81" s="297"/>
      <c r="C81" s="297"/>
      <c r="D81" s="297"/>
      <c r="E81" s="297"/>
      <c r="F81" s="297"/>
      <c r="G81" s="297"/>
      <c r="H81" s="297"/>
      <c r="I81" s="297"/>
      <c r="J81" s="297"/>
      <c r="K81" s="297"/>
      <c r="L81" s="297"/>
      <c r="M81" s="297"/>
      <c r="N81" s="297"/>
      <c r="O81" s="297"/>
    </row>
    <row r="82" spans="1:15" x14ac:dyDescent="0.2">
      <c r="A82" s="97"/>
      <c r="B82" s="97"/>
      <c r="C82" s="97"/>
      <c r="D82" s="97"/>
      <c r="E82" s="98"/>
      <c r="F82" s="97"/>
      <c r="G82" s="97"/>
      <c r="H82" s="113"/>
      <c r="I82" s="97"/>
      <c r="J82" s="97"/>
      <c r="K82" s="114"/>
      <c r="L82" s="97"/>
      <c r="M82" s="97"/>
      <c r="N82" s="97"/>
      <c r="O82" s="97"/>
    </row>
    <row r="83" spans="1:15" x14ac:dyDescent="0.2">
      <c r="A83" s="97"/>
      <c r="B83" s="97"/>
      <c r="C83" s="97"/>
      <c r="D83" s="97"/>
      <c r="E83" s="98"/>
      <c r="F83" s="97"/>
      <c r="G83" s="97"/>
      <c r="H83" s="98"/>
      <c r="I83" s="97"/>
      <c r="J83" s="97"/>
      <c r="K83" s="97"/>
      <c r="L83" s="97"/>
      <c r="M83" s="97"/>
      <c r="N83" s="97"/>
      <c r="O83" s="97"/>
    </row>
  </sheetData>
  <sheetProtection algorithmName="SHA-512" hashValue="Q173SKf/Mp3p9u+8xWiJY89ydBkKB1HRUE5KcVhLntXN1EJ54MANiBIZKdB10zTMZ/+/OHsT3y5o+075B4z1QA==" saltValue="17gIedCPzS6lQtNJo/xdAQ==" spinCount="100000" sheet="1" objects="1" scenarios="1" selectLockedCells="1"/>
  <autoFilter ref="F1:F83"/>
  <mergeCells count="22">
    <mergeCell ref="A38:O38"/>
    <mergeCell ref="A81:O81"/>
    <mergeCell ref="J3:J4"/>
    <mergeCell ref="K3:K4"/>
    <mergeCell ref="L3:L4"/>
    <mergeCell ref="M3:M4"/>
    <mergeCell ref="E3:E4"/>
    <mergeCell ref="H3:H4"/>
    <mergeCell ref="H67:K67"/>
    <mergeCell ref="A5:O5"/>
    <mergeCell ref="A52:O52"/>
    <mergeCell ref="A10:O10"/>
    <mergeCell ref="A1:O2"/>
    <mergeCell ref="A3:A4"/>
    <mergeCell ref="B3:B4"/>
    <mergeCell ref="C3:C4"/>
    <mergeCell ref="D3:D4"/>
    <mergeCell ref="F3:F4"/>
    <mergeCell ref="N3:N4"/>
    <mergeCell ref="G3:G4"/>
    <mergeCell ref="O3:O4"/>
    <mergeCell ref="I3:I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Y60"/>
  <sheetViews>
    <sheetView topLeftCell="A22" workbookViewId="0">
      <selection activeCell="S5" sqref="S5"/>
    </sheetView>
  </sheetViews>
  <sheetFormatPr baseColWidth="10" defaultRowHeight="12.75" x14ac:dyDescent="0.2"/>
  <cols>
    <col min="1" max="1" width="14.140625" style="183" customWidth="1"/>
    <col min="2" max="2" width="45.28515625" style="183" customWidth="1"/>
    <col min="3" max="3" width="17.42578125" style="183" customWidth="1"/>
    <col min="4" max="5" width="11.42578125" style="183"/>
    <col min="6" max="6" width="11.42578125" style="183" customWidth="1"/>
    <col min="7" max="7" width="24.42578125" style="183" customWidth="1"/>
    <col min="8" max="8" width="2.28515625" style="183" customWidth="1"/>
    <col min="9" max="9" width="4.5703125" style="183" customWidth="1"/>
    <col min="10" max="10" width="5.140625" style="183" customWidth="1"/>
    <col min="11" max="11" width="5.7109375" style="183" customWidth="1"/>
    <col min="12" max="13" width="5.85546875" style="183" customWidth="1"/>
    <col min="14" max="14" width="4.7109375" style="183" customWidth="1"/>
    <col min="15" max="15" width="4.140625" style="183" customWidth="1"/>
    <col min="16" max="16" width="3.140625" style="183" customWidth="1"/>
    <col min="17" max="17" width="11.7109375" style="183" customWidth="1"/>
    <col min="18" max="18" width="15" style="183" customWidth="1"/>
    <col min="19" max="19" width="17.28515625" style="183" customWidth="1"/>
    <col min="20" max="20" width="16.28515625" style="183" customWidth="1"/>
    <col min="21" max="21" width="18" style="183" customWidth="1"/>
    <col min="22" max="22" width="15.42578125" style="183" customWidth="1"/>
    <col min="23" max="23" width="11.140625" style="183" customWidth="1"/>
    <col min="24" max="24" width="14" style="183" customWidth="1"/>
    <col min="25" max="25" width="24.140625" style="183" customWidth="1"/>
    <col min="26" max="16384" width="11.42578125" style="183"/>
  </cols>
  <sheetData>
    <row r="1" spans="1:25" ht="12.75" customHeight="1" x14ac:dyDescent="0.2">
      <c r="A1" s="324" t="s">
        <v>168</v>
      </c>
      <c r="B1" s="326" t="s">
        <v>292</v>
      </c>
      <c r="C1" s="327"/>
      <c r="D1" s="327"/>
      <c r="E1" s="327"/>
      <c r="F1" s="327"/>
      <c r="G1" s="327"/>
      <c r="H1" s="327"/>
      <c r="I1" s="327"/>
      <c r="J1" s="327"/>
      <c r="K1" s="327"/>
      <c r="L1" s="327"/>
      <c r="M1" s="327"/>
      <c r="N1" s="327"/>
      <c r="O1" s="327"/>
      <c r="P1" s="189"/>
      <c r="Q1" s="189"/>
    </row>
    <row r="2" spans="1:25" ht="13.5" customHeight="1" thickBot="1" x14ac:dyDescent="0.25">
      <c r="A2" s="324"/>
      <c r="B2" s="328"/>
      <c r="C2" s="329"/>
      <c r="D2" s="329"/>
      <c r="E2" s="329"/>
      <c r="F2" s="329"/>
      <c r="G2" s="329"/>
      <c r="H2" s="329"/>
      <c r="I2" s="329"/>
      <c r="J2" s="329"/>
      <c r="K2" s="329"/>
      <c r="L2" s="329"/>
      <c r="M2" s="329"/>
      <c r="N2" s="329"/>
      <c r="O2" s="329"/>
      <c r="P2" s="189"/>
      <c r="Q2" s="189"/>
    </row>
    <row r="3" spans="1:25" ht="13.5" customHeight="1" thickBot="1" x14ac:dyDescent="0.25">
      <c r="A3" s="324"/>
      <c r="B3" s="330" t="s">
        <v>169</v>
      </c>
      <c r="C3" s="332" t="s">
        <v>170</v>
      </c>
      <c r="D3" s="333"/>
      <c r="E3" s="333"/>
      <c r="F3" s="333"/>
      <c r="G3" s="333"/>
      <c r="H3" s="334"/>
      <c r="I3" s="337" t="s">
        <v>171</v>
      </c>
      <c r="J3" s="338"/>
      <c r="K3" s="338"/>
      <c r="L3" s="338"/>
      <c r="M3" s="338"/>
      <c r="N3" s="338"/>
      <c r="O3" s="338"/>
      <c r="P3" s="189"/>
      <c r="Q3" s="189"/>
    </row>
    <row r="4" spans="1:25" ht="16.5" customHeight="1" thickBot="1" x14ac:dyDescent="0.25">
      <c r="A4" s="325"/>
      <c r="B4" s="331"/>
      <c r="C4" s="335"/>
      <c r="D4" s="336"/>
      <c r="E4" s="336"/>
      <c r="F4" s="336"/>
      <c r="G4" s="336"/>
      <c r="H4" s="325"/>
      <c r="I4" s="223" t="s">
        <v>23</v>
      </c>
      <c r="J4" s="224" t="s">
        <v>25</v>
      </c>
      <c r="K4" s="224" t="s">
        <v>20</v>
      </c>
      <c r="L4" s="224" t="s">
        <v>22</v>
      </c>
      <c r="M4" s="224" t="s">
        <v>26</v>
      </c>
      <c r="N4" s="224" t="s">
        <v>24</v>
      </c>
      <c r="O4" s="224" t="s">
        <v>21</v>
      </c>
      <c r="P4" s="189"/>
      <c r="Q4" s="225" t="s">
        <v>230</v>
      </c>
      <c r="R4" s="226"/>
    </row>
    <row r="5" spans="1:25" ht="15" thickBot="1" x14ac:dyDescent="0.25">
      <c r="A5" s="227" t="s">
        <v>231</v>
      </c>
      <c r="B5" s="228" t="s">
        <v>232</v>
      </c>
      <c r="C5" s="229" t="s">
        <v>233</v>
      </c>
      <c r="D5" s="229"/>
      <c r="E5" s="229"/>
      <c r="F5" s="229"/>
      <c r="G5" s="229"/>
      <c r="H5" s="230"/>
      <c r="I5" s="259" t="s">
        <v>234</v>
      </c>
      <c r="J5" s="260"/>
      <c r="K5" s="260"/>
      <c r="L5" s="261"/>
      <c r="M5" s="260"/>
      <c r="N5" s="260"/>
      <c r="O5" s="260"/>
      <c r="Q5" s="231" t="s">
        <v>235</v>
      </c>
      <c r="R5" s="232"/>
      <c r="S5" s="190"/>
      <c r="T5" s="190"/>
      <c r="U5" s="190"/>
      <c r="V5" s="190"/>
      <c r="W5" s="190"/>
      <c r="X5" s="190"/>
      <c r="Y5" s="190"/>
    </row>
    <row r="6" spans="1:25" ht="14.25" customHeight="1" x14ac:dyDescent="0.2">
      <c r="A6" s="339" t="s">
        <v>236</v>
      </c>
      <c r="B6" s="313" t="s">
        <v>237</v>
      </c>
      <c r="C6" s="317" t="s">
        <v>238</v>
      </c>
      <c r="D6" s="317"/>
      <c r="E6" s="317"/>
      <c r="F6" s="317"/>
      <c r="G6" s="317"/>
      <c r="H6" s="318"/>
      <c r="I6" s="262" t="s">
        <v>234</v>
      </c>
      <c r="J6" s="262" t="s">
        <v>234</v>
      </c>
      <c r="K6" s="262" t="s">
        <v>234</v>
      </c>
      <c r="L6" s="262" t="s">
        <v>234</v>
      </c>
      <c r="M6" s="262" t="s">
        <v>234</v>
      </c>
      <c r="N6" s="262" t="s">
        <v>234</v>
      </c>
      <c r="O6" s="262" t="s">
        <v>234</v>
      </c>
      <c r="Q6" s="233"/>
      <c r="R6" s="234"/>
    </row>
    <row r="7" spans="1:25" ht="15.75" customHeight="1" x14ac:dyDescent="0.2">
      <c r="A7" s="340"/>
      <c r="B7" s="342"/>
      <c r="C7" s="344" t="s">
        <v>239</v>
      </c>
      <c r="D7" s="344"/>
      <c r="E7" s="344"/>
      <c r="F7" s="344"/>
      <c r="G7" s="344"/>
      <c r="H7" s="345"/>
      <c r="I7" s="259" t="s">
        <v>240</v>
      </c>
      <c r="J7" s="262" t="s">
        <v>234</v>
      </c>
      <c r="K7" s="259" t="s">
        <v>240</v>
      </c>
      <c r="L7" s="259" t="s">
        <v>240</v>
      </c>
      <c r="M7" s="259" t="s">
        <v>240</v>
      </c>
      <c r="N7" s="262" t="s">
        <v>234</v>
      </c>
      <c r="O7" s="259" t="s">
        <v>240</v>
      </c>
      <c r="P7" s="189"/>
      <c r="Q7" s="231" t="s">
        <v>241</v>
      </c>
      <c r="R7" s="232"/>
      <c r="S7" s="190"/>
      <c r="T7" s="190"/>
      <c r="U7" s="190"/>
      <c r="V7" s="190"/>
      <c r="W7" s="190"/>
      <c r="X7" s="190"/>
      <c r="Y7" s="190"/>
    </row>
    <row r="8" spans="1:25" ht="15" thickBot="1" x14ac:dyDescent="0.25">
      <c r="A8" s="341"/>
      <c r="B8" s="343"/>
      <c r="C8" s="303" t="s">
        <v>242</v>
      </c>
      <c r="D8" s="303"/>
      <c r="E8" s="303"/>
      <c r="F8" s="303"/>
      <c r="G8" s="303"/>
      <c r="H8" s="307"/>
      <c r="I8" s="259" t="s">
        <v>243</v>
      </c>
      <c r="J8" s="259" t="s">
        <v>243</v>
      </c>
      <c r="K8" s="259" t="s">
        <v>243</v>
      </c>
      <c r="L8" s="259" t="s">
        <v>243</v>
      </c>
      <c r="M8" s="259" t="s">
        <v>243</v>
      </c>
      <c r="N8" s="259" t="s">
        <v>243</v>
      </c>
      <c r="O8" s="259" t="s">
        <v>243</v>
      </c>
      <c r="Q8" s="235"/>
      <c r="R8" s="236"/>
      <c r="S8" s="190"/>
      <c r="T8" s="190"/>
      <c r="U8" s="190"/>
      <c r="V8" s="190"/>
      <c r="W8" s="190"/>
      <c r="X8" s="190"/>
      <c r="Y8" s="190"/>
    </row>
    <row r="9" spans="1:25" ht="14.25" customHeight="1" x14ac:dyDescent="0.2">
      <c r="A9" s="310" t="s">
        <v>172</v>
      </c>
      <c r="B9" s="313" t="s">
        <v>244</v>
      </c>
      <c r="C9" s="316" t="s">
        <v>238</v>
      </c>
      <c r="D9" s="317"/>
      <c r="E9" s="317"/>
      <c r="F9" s="317"/>
      <c r="G9" s="317"/>
      <c r="H9" s="318"/>
      <c r="I9" s="262" t="s">
        <v>234</v>
      </c>
      <c r="J9" s="263"/>
      <c r="K9" s="263" t="s">
        <v>234</v>
      </c>
      <c r="L9" s="263"/>
      <c r="M9" s="263"/>
      <c r="N9" s="263" t="s">
        <v>234</v>
      </c>
      <c r="O9" s="263" t="s">
        <v>234</v>
      </c>
      <c r="Q9" s="231" t="s">
        <v>245</v>
      </c>
      <c r="R9" s="232"/>
      <c r="S9" s="190"/>
      <c r="T9" s="190"/>
      <c r="U9" s="190"/>
      <c r="V9" s="190"/>
      <c r="W9" s="190"/>
      <c r="X9" s="190"/>
      <c r="Y9" s="190"/>
    </row>
    <row r="10" spans="1:25" ht="15.75" customHeight="1" x14ac:dyDescent="0.2">
      <c r="A10" s="311"/>
      <c r="B10" s="314"/>
      <c r="C10" s="319" t="s">
        <v>246</v>
      </c>
      <c r="D10" s="320"/>
      <c r="E10" s="320"/>
      <c r="F10" s="320"/>
      <c r="G10" s="320"/>
      <c r="H10" s="321"/>
      <c r="I10" s="259" t="s">
        <v>234</v>
      </c>
      <c r="J10" s="259"/>
      <c r="K10" s="259" t="s">
        <v>247</v>
      </c>
      <c r="L10" s="259" t="s">
        <v>247</v>
      </c>
      <c r="M10" s="259" t="s">
        <v>248</v>
      </c>
      <c r="N10" s="259" t="s">
        <v>234</v>
      </c>
      <c r="O10" s="259" t="s">
        <v>243</v>
      </c>
      <c r="Q10" s="235"/>
      <c r="R10" s="236"/>
      <c r="S10" s="190"/>
      <c r="T10" s="190"/>
      <c r="U10" s="190"/>
      <c r="V10" s="190"/>
      <c r="W10" s="190"/>
      <c r="X10" s="190"/>
      <c r="Y10" s="190"/>
    </row>
    <row r="11" spans="1:25" ht="14.25" x14ac:dyDescent="0.2">
      <c r="A11" s="312"/>
      <c r="B11" s="315"/>
      <c r="C11" s="309" t="s">
        <v>249</v>
      </c>
      <c r="D11" s="309"/>
      <c r="E11" s="309"/>
      <c r="F11" s="309"/>
      <c r="G11" s="309"/>
      <c r="H11" s="322"/>
      <c r="I11" s="259" t="s">
        <v>243</v>
      </c>
      <c r="J11" s="259" t="s">
        <v>243</v>
      </c>
      <c r="K11" s="259" t="s">
        <v>243</v>
      </c>
      <c r="L11" s="259" t="s">
        <v>243</v>
      </c>
      <c r="M11" s="259" t="s">
        <v>243</v>
      </c>
      <c r="N11" s="259" t="s">
        <v>243</v>
      </c>
      <c r="O11" s="259" t="s">
        <v>243</v>
      </c>
      <c r="Q11" s="231" t="s">
        <v>250</v>
      </c>
      <c r="R11" s="232"/>
      <c r="S11" s="190"/>
      <c r="T11" s="190"/>
      <c r="U11" s="190"/>
      <c r="V11" s="190"/>
      <c r="W11" s="190"/>
      <c r="X11" s="190"/>
      <c r="Y11" s="190"/>
    </row>
    <row r="12" spans="1:25" ht="14.25" x14ac:dyDescent="0.2">
      <c r="A12" s="237" t="s">
        <v>251</v>
      </c>
      <c r="B12" s="238" t="s">
        <v>252</v>
      </c>
      <c r="C12" s="309" t="s">
        <v>253</v>
      </c>
      <c r="D12" s="309"/>
      <c r="E12" s="309"/>
      <c r="F12" s="309"/>
      <c r="G12" s="309"/>
      <c r="H12" s="230"/>
      <c r="I12" s="259" t="s">
        <v>240</v>
      </c>
      <c r="J12" s="260"/>
      <c r="K12" s="260" t="s">
        <v>234</v>
      </c>
      <c r="L12" s="259"/>
      <c r="M12" s="259"/>
      <c r="N12" s="260" t="s">
        <v>240</v>
      </c>
      <c r="O12" s="260" t="s">
        <v>240</v>
      </c>
      <c r="Q12" s="235"/>
      <c r="R12" s="236"/>
      <c r="S12" s="190"/>
      <c r="T12" s="190"/>
      <c r="U12" s="190"/>
      <c r="V12" s="190"/>
      <c r="W12" s="190"/>
      <c r="X12" s="190"/>
      <c r="Y12" s="190"/>
    </row>
    <row r="13" spans="1:25" ht="14.25" x14ac:dyDescent="0.2">
      <c r="A13" s="239" t="s">
        <v>254</v>
      </c>
      <c r="B13" s="238" t="s">
        <v>255</v>
      </c>
      <c r="C13" s="323" t="s">
        <v>256</v>
      </c>
      <c r="D13" s="323"/>
      <c r="E13" s="323"/>
      <c r="F13" s="323"/>
      <c r="G13" s="323"/>
      <c r="H13" s="230"/>
      <c r="I13" s="259" t="s">
        <v>234</v>
      </c>
      <c r="J13" s="259" t="s">
        <v>234</v>
      </c>
      <c r="K13" s="260" t="s">
        <v>234</v>
      </c>
      <c r="L13" s="260" t="s">
        <v>234</v>
      </c>
      <c r="M13" s="260" t="s">
        <v>234</v>
      </c>
      <c r="N13" s="259" t="s">
        <v>234</v>
      </c>
      <c r="O13" s="259" t="s">
        <v>234</v>
      </c>
      <c r="Q13" s="231" t="s">
        <v>257</v>
      </c>
      <c r="R13" s="232"/>
      <c r="S13" s="190"/>
      <c r="T13" s="190"/>
      <c r="U13" s="190"/>
      <c r="V13" s="190"/>
      <c r="W13" s="190"/>
      <c r="X13" s="190"/>
      <c r="Y13" s="190"/>
    </row>
    <row r="14" spans="1:25" ht="14.25" x14ac:dyDescent="0.2">
      <c r="A14" s="240"/>
      <c r="B14" s="241"/>
      <c r="C14" s="229" t="s">
        <v>258</v>
      </c>
      <c r="D14" s="229"/>
      <c r="E14" s="242"/>
      <c r="F14" s="242"/>
      <c r="G14" s="242"/>
      <c r="H14" s="230"/>
      <c r="I14" s="259" t="s">
        <v>240</v>
      </c>
      <c r="J14" s="259" t="s">
        <v>240</v>
      </c>
      <c r="K14" s="260" t="s">
        <v>240</v>
      </c>
      <c r="L14" s="260" t="s">
        <v>240</v>
      </c>
      <c r="M14" s="260" t="s">
        <v>240</v>
      </c>
      <c r="N14" s="259" t="s">
        <v>240</v>
      </c>
      <c r="O14" s="259" t="s">
        <v>240</v>
      </c>
      <c r="Q14" s="231"/>
      <c r="R14" s="232"/>
      <c r="S14" s="190"/>
      <c r="T14" s="190"/>
      <c r="U14" s="190"/>
      <c r="V14" s="190"/>
      <c r="W14" s="190"/>
      <c r="X14" s="190"/>
      <c r="Y14" s="190"/>
    </row>
    <row r="15" spans="1:25" ht="14.25" x14ac:dyDescent="0.2">
      <c r="A15" s="243" t="s">
        <v>259</v>
      </c>
      <c r="B15" s="244" t="s">
        <v>175</v>
      </c>
      <c r="C15" s="303" t="s">
        <v>174</v>
      </c>
      <c r="D15" s="303"/>
      <c r="E15" s="303"/>
      <c r="F15" s="303"/>
      <c r="G15" s="303"/>
      <c r="H15" s="230"/>
      <c r="I15" s="259" t="s">
        <v>260</v>
      </c>
      <c r="J15" s="259"/>
      <c r="K15" s="259" t="s">
        <v>260</v>
      </c>
      <c r="L15" s="259" t="s">
        <v>260</v>
      </c>
      <c r="M15" s="259" t="s">
        <v>260</v>
      </c>
      <c r="N15" s="259" t="s">
        <v>260</v>
      </c>
      <c r="O15" s="259" t="s">
        <v>260</v>
      </c>
      <c r="Q15" s="235"/>
      <c r="R15" s="236"/>
      <c r="S15" s="190"/>
      <c r="T15" s="190"/>
      <c r="U15" s="190"/>
      <c r="V15" s="190"/>
      <c r="W15" s="190"/>
      <c r="X15" s="190"/>
      <c r="Y15" s="190"/>
    </row>
    <row r="16" spans="1:25" ht="28.5" x14ac:dyDescent="0.2">
      <c r="A16" s="245" t="s">
        <v>261</v>
      </c>
      <c r="B16" s="244" t="s">
        <v>176</v>
      </c>
      <c r="C16" s="303" t="s">
        <v>174</v>
      </c>
      <c r="D16" s="303"/>
      <c r="E16" s="303"/>
      <c r="F16" s="303"/>
      <c r="G16" s="303"/>
      <c r="H16" s="230"/>
      <c r="I16" s="259" t="s">
        <v>260</v>
      </c>
      <c r="J16" s="260"/>
      <c r="K16" s="259" t="s">
        <v>260</v>
      </c>
      <c r="L16" s="259" t="s">
        <v>260</v>
      </c>
      <c r="M16" s="259"/>
      <c r="N16" s="259" t="s">
        <v>260</v>
      </c>
      <c r="O16" s="259"/>
      <c r="Q16" s="231" t="s">
        <v>262</v>
      </c>
      <c r="R16" s="232"/>
      <c r="S16" s="190"/>
      <c r="T16" s="190"/>
      <c r="U16" s="190"/>
      <c r="V16" s="190"/>
      <c r="W16" s="190"/>
      <c r="X16" s="190"/>
      <c r="Y16" s="190"/>
    </row>
    <row r="17" spans="1:25" ht="14.25" x14ac:dyDescent="0.2">
      <c r="A17" s="245" t="s">
        <v>263</v>
      </c>
      <c r="B17" s="244" t="s">
        <v>177</v>
      </c>
      <c r="C17" s="302" t="s">
        <v>174</v>
      </c>
      <c r="D17" s="303"/>
      <c r="E17" s="303"/>
      <c r="F17" s="303"/>
      <c r="G17" s="303"/>
      <c r="H17" s="230"/>
      <c r="I17" s="259" t="s">
        <v>248</v>
      </c>
      <c r="J17" s="260"/>
      <c r="K17" s="260"/>
      <c r="L17" s="260"/>
      <c r="M17" s="260"/>
      <c r="N17" s="259" t="s">
        <v>248</v>
      </c>
      <c r="O17" s="260" t="s">
        <v>264</v>
      </c>
      <c r="Q17" s="235"/>
      <c r="R17" s="236"/>
      <c r="S17" s="190"/>
      <c r="T17" s="190"/>
      <c r="U17" s="190"/>
      <c r="V17" s="190"/>
      <c r="W17" s="190"/>
      <c r="X17" s="190"/>
      <c r="Y17" s="190"/>
    </row>
    <row r="18" spans="1:25" ht="14.25" x14ac:dyDescent="0.2">
      <c r="A18" s="245" t="s">
        <v>265</v>
      </c>
      <c r="B18" s="244" t="s">
        <v>266</v>
      </c>
      <c r="C18" s="229" t="s">
        <v>178</v>
      </c>
      <c r="D18" s="229"/>
      <c r="E18" s="229"/>
      <c r="F18" s="229"/>
      <c r="G18" s="229"/>
      <c r="H18" s="230"/>
      <c r="I18" s="259"/>
      <c r="J18" s="260" t="s">
        <v>234</v>
      </c>
      <c r="K18" s="260"/>
      <c r="L18" s="260"/>
      <c r="M18" s="260"/>
      <c r="N18" s="260"/>
      <c r="O18" s="260"/>
      <c r="Q18" s="231" t="s">
        <v>267</v>
      </c>
      <c r="R18" s="232"/>
      <c r="S18" s="190"/>
      <c r="T18" s="190"/>
      <c r="U18" s="190"/>
      <c r="V18" s="190"/>
      <c r="W18" s="190"/>
      <c r="X18" s="190"/>
      <c r="Y18" s="190"/>
    </row>
    <row r="19" spans="1:25" ht="28.5" x14ac:dyDescent="0.2">
      <c r="A19" s="245" t="s">
        <v>268</v>
      </c>
      <c r="B19" s="244" t="s">
        <v>179</v>
      </c>
      <c r="C19" s="308" t="s">
        <v>269</v>
      </c>
      <c r="D19" s="309"/>
      <c r="E19" s="309"/>
      <c r="F19" s="309"/>
      <c r="G19" s="309"/>
      <c r="H19" s="230"/>
      <c r="I19" s="259" t="s">
        <v>234</v>
      </c>
      <c r="J19" s="259" t="s">
        <v>234</v>
      </c>
      <c r="K19" s="259"/>
      <c r="L19" s="259"/>
      <c r="M19" s="259"/>
      <c r="N19" s="259" t="s">
        <v>234</v>
      </c>
      <c r="O19" s="259" t="s">
        <v>234</v>
      </c>
      <c r="Q19" s="235"/>
      <c r="R19" s="236"/>
      <c r="S19" s="190"/>
      <c r="T19" s="190"/>
      <c r="U19" s="190"/>
      <c r="V19" s="190"/>
      <c r="W19" s="190"/>
      <c r="X19" s="190"/>
      <c r="Y19" s="190"/>
    </row>
    <row r="20" spans="1:25" ht="14.25" x14ac:dyDescent="0.2">
      <c r="A20" s="245" t="s">
        <v>270</v>
      </c>
      <c r="B20" s="244" t="s">
        <v>180</v>
      </c>
      <c r="C20" s="308" t="s">
        <v>271</v>
      </c>
      <c r="D20" s="309"/>
      <c r="E20" s="309"/>
      <c r="F20" s="309"/>
      <c r="G20" s="309"/>
      <c r="H20" s="230"/>
      <c r="I20" s="259"/>
      <c r="J20" s="259" t="s">
        <v>234</v>
      </c>
      <c r="K20" s="259"/>
      <c r="L20" s="259"/>
      <c r="M20" s="259"/>
      <c r="N20" s="259"/>
      <c r="O20" s="259"/>
      <c r="Q20" s="231" t="s">
        <v>272</v>
      </c>
      <c r="R20" s="232"/>
      <c r="S20" s="190"/>
      <c r="T20" s="190"/>
      <c r="U20" s="190"/>
      <c r="V20" s="190"/>
      <c r="W20" s="190"/>
      <c r="X20" s="190"/>
      <c r="Y20" s="190"/>
    </row>
    <row r="21" spans="1:25" ht="28.5" x14ac:dyDescent="0.2">
      <c r="A21" s="245" t="s">
        <v>273</v>
      </c>
      <c r="B21" s="244" t="s">
        <v>274</v>
      </c>
      <c r="C21" s="302" t="s">
        <v>174</v>
      </c>
      <c r="D21" s="303"/>
      <c r="E21" s="303"/>
      <c r="F21" s="303"/>
      <c r="G21" s="303"/>
      <c r="H21" s="230"/>
      <c r="I21" s="259"/>
      <c r="J21" s="259" t="s">
        <v>234</v>
      </c>
      <c r="K21" s="259"/>
      <c r="L21" s="259"/>
      <c r="M21" s="259"/>
      <c r="N21" s="259"/>
      <c r="O21" s="259"/>
      <c r="Q21" s="235"/>
      <c r="R21" s="236"/>
      <c r="S21" s="190"/>
      <c r="T21" s="190"/>
      <c r="U21" s="190"/>
      <c r="V21" s="190"/>
      <c r="W21" s="190"/>
      <c r="X21" s="190"/>
      <c r="Y21" s="190"/>
    </row>
    <row r="22" spans="1:25" ht="14.25" x14ac:dyDescent="0.2">
      <c r="A22" s="245" t="s">
        <v>275</v>
      </c>
      <c r="B22" s="244" t="s">
        <v>276</v>
      </c>
      <c r="C22" s="302" t="s">
        <v>174</v>
      </c>
      <c r="D22" s="303"/>
      <c r="E22" s="303"/>
      <c r="F22" s="303"/>
      <c r="G22" s="303"/>
      <c r="H22" s="230"/>
      <c r="I22" s="259" t="s">
        <v>260</v>
      </c>
      <c r="J22" s="259" t="s">
        <v>260</v>
      </c>
      <c r="K22" s="259" t="s">
        <v>260</v>
      </c>
      <c r="L22" s="259" t="s">
        <v>260</v>
      </c>
      <c r="M22" s="259" t="s">
        <v>260</v>
      </c>
      <c r="N22" s="259" t="s">
        <v>260</v>
      </c>
      <c r="O22" s="259" t="s">
        <v>260</v>
      </c>
      <c r="Q22" s="231" t="s">
        <v>277</v>
      </c>
      <c r="R22" s="232"/>
      <c r="S22" s="190"/>
      <c r="T22" s="190"/>
      <c r="U22" s="190"/>
      <c r="V22" s="190"/>
      <c r="W22" s="190"/>
      <c r="X22" s="190"/>
      <c r="Y22" s="190"/>
    </row>
    <row r="23" spans="1:25" ht="14.25" x14ac:dyDescent="0.2">
      <c r="A23" s="245" t="s">
        <v>275</v>
      </c>
      <c r="B23" s="244" t="s">
        <v>181</v>
      </c>
      <c r="C23" s="302" t="s">
        <v>174</v>
      </c>
      <c r="D23" s="303"/>
      <c r="E23" s="303"/>
      <c r="F23" s="303"/>
      <c r="G23" s="303"/>
      <c r="H23" s="230"/>
      <c r="I23" s="259">
        <v>2</v>
      </c>
      <c r="J23" s="259"/>
      <c r="K23" s="259"/>
      <c r="L23" s="259"/>
      <c r="M23" s="259"/>
      <c r="N23" s="259">
        <v>2</v>
      </c>
      <c r="O23" s="259"/>
      <c r="Q23" s="235"/>
      <c r="R23" s="236"/>
      <c r="S23" s="190"/>
      <c r="T23" s="190"/>
      <c r="U23" s="190"/>
      <c r="V23" s="190"/>
      <c r="W23" s="190"/>
      <c r="X23" s="190"/>
      <c r="Y23" s="190"/>
    </row>
    <row r="24" spans="1:25" ht="15" x14ac:dyDescent="0.2">
      <c r="A24" s="245" t="s">
        <v>278</v>
      </c>
      <c r="B24" s="244" t="s">
        <v>279</v>
      </c>
      <c r="C24" s="303" t="s">
        <v>182</v>
      </c>
      <c r="D24" s="303"/>
      <c r="E24" s="303"/>
      <c r="F24" s="303"/>
      <c r="G24" s="303"/>
      <c r="H24" s="230"/>
      <c r="I24" s="259"/>
      <c r="J24" s="259"/>
      <c r="K24" s="260" t="s">
        <v>260</v>
      </c>
      <c r="L24" s="260" t="s">
        <v>260</v>
      </c>
      <c r="M24" s="260" t="s">
        <v>260</v>
      </c>
      <c r="N24" s="264"/>
      <c r="O24" s="264"/>
      <c r="Q24" s="231" t="s">
        <v>280</v>
      </c>
      <c r="R24" s="232"/>
      <c r="S24" s="190"/>
      <c r="T24" s="190"/>
      <c r="U24" s="190"/>
      <c r="V24" s="190"/>
      <c r="W24" s="190"/>
      <c r="X24" s="190"/>
      <c r="Y24" s="190"/>
    </row>
    <row r="25" spans="1:25" ht="15" customHeight="1" x14ac:dyDescent="0.2">
      <c r="A25" s="245" t="s">
        <v>278</v>
      </c>
      <c r="B25" s="244" t="s">
        <v>281</v>
      </c>
      <c r="C25" s="303" t="s">
        <v>174</v>
      </c>
      <c r="D25" s="303"/>
      <c r="E25" s="303"/>
      <c r="F25" s="303"/>
      <c r="G25" s="303"/>
      <c r="H25" s="307"/>
      <c r="I25" s="265"/>
      <c r="J25" s="264"/>
      <c r="K25" s="260" t="s">
        <v>260</v>
      </c>
      <c r="L25" s="260" t="s">
        <v>260</v>
      </c>
      <c r="M25" s="260" t="s">
        <v>260</v>
      </c>
      <c r="N25" s="264"/>
      <c r="O25" s="264"/>
      <c r="Q25" s="235"/>
      <c r="R25" s="236"/>
      <c r="S25" s="191"/>
      <c r="T25" s="191"/>
      <c r="U25" s="191"/>
      <c r="V25" s="191"/>
      <c r="W25" s="191"/>
      <c r="X25" s="191"/>
      <c r="Y25" s="191"/>
    </row>
    <row r="26" spans="1:25" ht="71.25" x14ac:dyDescent="0.2">
      <c r="A26" s="246" t="s">
        <v>278</v>
      </c>
      <c r="B26" s="244" t="s">
        <v>282</v>
      </c>
      <c r="C26" s="302" t="s">
        <v>174</v>
      </c>
      <c r="D26" s="303"/>
      <c r="E26" s="303"/>
      <c r="F26" s="303"/>
      <c r="G26" s="303"/>
      <c r="H26" s="230"/>
      <c r="I26" s="260">
        <v>2</v>
      </c>
      <c r="J26" s="260" t="s">
        <v>234</v>
      </c>
      <c r="K26" s="260" t="s">
        <v>234</v>
      </c>
      <c r="L26" s="260" t="s">
        <v>234</v>
      </c>
      <c r="M26" s="260" t="s">
        <v>234</v>
      </c>
      <c r="N26" s="260" t="s">
        <v>234</v>
      </c>
      <c r="O26" s="260" t="s">
        <v>234</v>
      </c>
      <c r="Q26" s="305" t="s">
        <v>283</v>
      </c>
      <c r="R26" s="306"/>
      <c r="S26" s="247"/>
      <c r="T26" s="247"/>
      <c r="U26" s="247"/>
      <c r="V26" s="247"/>
      <c r="W26" s="247"/>
      <c r="X26" s="247"/>
      <c r="Y26" s="247"/>
    </row>
    <row r="27" spans="1:25" ht="14.25" customHeight="1" thickBot="1" x14ac:dyDescent="0.25">
      <c r="A27" s="245" t="s">
        <v>284</v>
      </c>
      <c r="B27" s="244" t="s">
        <v>285</v>
      </c>
      <c r="C27" s="302" t="s">
        <v>174</v>
      </c>
      <c r="D27" s="303"/>
      <c r="E27" s="303"/>
      <c r="F27" s="303"/>
      <c r="G27" s="303"/>
      <c r="H27" s="230"/>
      <c r="I27" s="260" t="s">
        <v>240</v>
      </c>
      <c r="J27" s="260" t="s">
        <v>240</v>
      </c>
      <c r="K27" s="260" t="s">
        <v>240</v>
      </c>
      <c r="L27" s="260" t="s">
        <v>240</v>
      </c>
      <c r="M27" s="260" t="s">
        <v>240</v>
      </c>
      <c r="N27" s="260" t="s">
        <v>240</v>
      </c>
      <c r="O27" s="260" t="s">
        <v>240</v>
      </c>
      <c r="Q27" s="248" t="s">
        <v>286</v>
      </c>
      <c r="R27" s="249"/>
      <c r="S27" s="247"/>
      <c r="T27" s="247"/>
      <c r="U27" s="247"/>
      <c r="V27" s="247"/>
      <c r="W27" s="247"/>
      <c r="X27" s="247"/>
      <c r="Y27" s="247"/>
    </row>
    <row r="28" spans="1:25" ht="28.5" x14ac:dyDescent="0.2">
      <c r="A28" s="245" t="s">
        <v>287</v>
      </c>
      <c r="B28" s="244" t="s">
        <v>288</v>
      </c>
      <c r="C28" s="302" t="s">
        <v>174</v>
      </c>
      <c r="D28" s="303"/>
      <c r="E28" s="303"/>
      <c r="F28" s="303"/>
      <c r="G28" s="303"/>
      <c r="H28" s="230"/>
      <c r="I28" s="259" t="s">
        <v>234</v>
      </c>
      <c r="J28" s="260" t="s">
        <v>234</v>
      </c>
      <c r="K28" s="260"/>
      <c r="L28" s="260"/>
      <c r="M28" s="260"/>
      <c r="N28" s="260" t="s">
        <v>234</v>
      </c>
      <c r="O28" s="260"/>
      <c r="R28" s="190"/>
      <c r="S28" s="190"/>
      <c r="T28" s="190"/>
      <c r="U28" s="190"/>
      <c r="V28" s="190"/>
      <c r="W28" s="190"/>
      <c r="X28" s="190"/>
      <c r="Y28" s="190"/>
    </row>
    <row r="29" spans="1:25" ht="28.5" x14ac:dyDescent="0.2">
      <c r="A29" s="245" t="s">
        <v>183</v>
      </c>
      <c r="B29" s="244" t="s">
        <v>184</v>
      </c>
      <c r="C29" s="302" t="s">
        <v>173</v>
      </c>
      <c r="D29" s="303"/>
      <c r="E29" s="303"/>
      <c r="F29" s="303"/>
      <c r="G29" s="303"/>
      <c r="H29" s="230"/>
      <c r="I29" s="259"/>
      <c r="J29" s="260"/>
      <c r="K29" s="260"/>
      <c r="L29" s="260"/>
      <c r="M29" s="260">
        <v>1</v>
      </c>
      <c r="N29" s="260"/>
      <c r="O29" s="260"/>
    </row>
    <row r="30" spans="1:25" ht="14.25" x14ac:dyDescent="0.2">
      <c r="A30" s="245" t="s">
        <v>185</v>
      </c>
      <c r="B30" s="244" t="s">
        <v>186</v>
      </c>
      <c r="C30" s="303" t="s">
        <v>187</v>
      </c>
      <c r="D30" s="303"/>
      <c r="E30" s="303"/>
      <c r="F30" s="303"/>
      <c r="G30" s="303"/>
      <c r="H30" s="230"/>
      <c r="I30" s="259"/>
      <c r="J30" s="260" t="s">
        <v>260</v>
      </c>
      <c r="K30" s="260"/>
      <c r="L30" s="260"/>
      <c r="M30" s="260"/>
      <c r="N30" s="260" t="s">
        <v>260</v>
      </c>
      <c r="O30" s="260"/>
      <c r="P30" s="189"/>
      <c r="Q30" s="189"/>
    </row>
    <row r="31" spans="1:25" ht="15" x14ac:dyDescent="0.2">
      <c r="A31" s="245" t="s">
        <v>188</v>
      </c>
      <c r="B31" s="244" t="s">
        <v>189</v>
      </c>
      <c r="C31" s="302" t="s">
        <v>174</v>
      </c>
      <c r="D31" s="303"/>
      <c r="E31" s="303"/>
      <c r="F31" s="303"/>
      <c r="G31" s="303"/>
      <c r="H31" s="230"/>
      <c r="I31" s="260"/>
      <c r="J31" s="260" t="s">
        <v>234</v>
      </c>
      <c r="K31" s="264"/>
      <c r="L31" s="264"/>
      <c r="M31" s="264"/>
      <c r="N31" s="260" t="s">
        <v>234</v>
      </c>
      <c r="O31" s="264"/>
      <c r="P31" s="189"/>
      <c r="Q31" s="189"/>
    </row>
    <row r="32" spans="1:25" ht="14.25" x14ac:dyDescent="0.2">
      <c r="A32" s="245" t="s">
        <v>190</v>
      </c>
      <c r="B32" s="244" t="s">
        <v>191</v>
      </c>
      <c r="C32" s="302" t="s">
        <v>192</v>
      </c>
      <c r="D32" s="303"/>
      <c r="E32" s="303"/>
      <c r="F32" s="303"/>
      <c r="G32" s="303"/>
      <c r="H32" s="230"/>
      <c r="I32" s="260" t="s">
        <v>240</v>
      </c>
      <c r="J32" s="260" t="s">
        <v>240</v>
      </c>
      <c r="K32" s="260" t="s">
        <v>240</v>
      </c>
      <c r="L32" s="260" t="s">
        <v>240</v>
      </c>
      <c r="M32" s="260" t="s">
        <v>240</v>
      </c>
      <c r="N32" s="260" t="s">
        <v>240</v>
      </c>
      <c r="O32" s="260" t="s">
        <v>240</v>
      </c>
      <c r="P32" s="189"/>
      <c r="Q32" s="189"/>
    </row>
    <row r="33" spans="1:17" x14ac:dyDescent="0.2">
      <c r="G33" s="250"/>
      <c r="H33" s="250"/>
      <c r="I33" s="250"/>
      <c r="J33" s="250"/>
      <c r="K33" s="250"/>
      <c r="L33" s="250"/>
    </row>
    <row r="34" spans="1:17" ht="15" x14ac:dyDescent="0.2">
      <c r="A34" s="192"/>
      <c r="B34" s="251"/>
      <c r="C34" s="252"/>
      <c r="D34" s="252"/>
      <c r="E34" s="252"/>
      <c r="F34" s="252"/>
      <c r="G34" s="252"/>
      <c r="H34" s="252"/>
      <c r="I34" s="253"/>
      <c r="J34" s="193"/>
      <c r="K34" s="193"/>
      <c r="L34" s="193"/>
      <c r="M34" s="193"/>
      <c r="N34" s="193"/>
      <c r="O34" s="193"/>
      <c r="P34" s="189"/>
      <c r="Q34" s="189"/>
    </row>
    <row r="35" spans="1:17" ht="30.75" customHeight="1" x14ac:dyDescent="0.25">
      <c r="A35" s="304" t="s">
        <v>289</v>
      </c>
      <c r="B35" s="304"/>
      <c r="C35" s="304"/>
      <c r="D35" s="304"/>
      <c r="E35" s="304"/>
      <c r="F35" s="304"/>
      <c r="G35" s="304"/>
      <c r="H35" s="304"/>
      <c r="I35" s="304"/>
      <c r="J35" s="304"/>
      <c r="K35" s="304"/>
      <c r="L35" s="304"/>
      <c r="M35" s="304"/>
      <c r="N35" s="304"/>
      <c r="O35" s="304"/>
      <c r="P35" s="189"/>
      <c r="Q35" s="189"/>
    </row>
    <row r="36" spans="1:17" ht="21.75" customHeight="1" x14ac:dyDescent="0.2">
      <c r="A36" s="192"/>
      <c r="B36" s="251"/>
      <c r="C36" s="252"/>
      <c r="D36" s="252"/>
      <c r="E36" s="252"/>
      <c r="F36" s="252"/>
      <c r="G36" s="252"/>
      <c r="H36" s="252"/>
      <c r="I36" s="253"/>
      <c r="J36" s="193"/>
      <c r="K36" s="193"/>
      <c r="L36" s="193"/>
      <c r="M36" s="193"/>
      <c r="N36" s="193"/>
      <c r="O36" s="193"/>
      <c r="P36" s="189"/>
      <c r="Q36" s="189"/>
    </row>
    <row r="37" spans="1:17" ht="14.25" x14ac:dyDescent="0.2">
      <c r="A37" s="189"/>
      <c r="B37" s="254"/>
      <c r="D37" s="190"/>
      <c r="E37" s="190"/>
      <c r="F37" s="190"/>
      <c r="P37" s="189"/>
      <c r="Q37" s="189"/>
    </row>
    <row r="38" spans="1:17" ht="14.25" x14ac:dyDescent="0.2">
      <c r="A38" s="189"/>
      <c r="B38" s="189"/>
      <c r="C38" s="189"/>
      <c r="D38" s="189"/>
      <c r="E38" s="189"/>
      <c r="F38" s="189"/>
      <c r="P38" s="189"/>
      <c r="Q38" s="189"/>
    </row>
    <row r="39" spans="1:17" ht="14.25" x14ac:dyDescent="0.2">
      <c r="A39" s="189"/>
      <c r="B39" s="189"/>
      <c r="C39" s="189"/>
      <c r="D39" s="189"/>
      <c r="E39" s="189"/>
      <c r="F39" s="189"/>
      <c r="P39" s="189"/>
      <c r="Q39" s="189"/>
    </row>
    <row r="40" spans="1:17" ht="14.25" x14ac:dyDescent="0.2">
      <c r="A40" s="189"/>
      <c r="B40" s="189"/>
      <c r="C40" s="189"/>
      <c r="D40" s="189"/>
      <c r="E40" s="189"/>
      <c r="F40" s="189"/>
      <c r="P40" s="189"/>
      <c r="Q40" s="189"/>
    </row>
    <row r="41" spans="1:17" ht="14.25" x14ac:dyDescent="0.2">
      <c r="A41" s="189"/>
      <c r="B41" s="189"/>
      <c r="C41" s="189"/>
      <c r="D41" s="189"/>
      <c r="E41" s="189"/>
      <c r="F41" s="189"/>
      <c r="P41" s="189"/>
      <c r="Q41" s="189"/>
    </row>
    <row r="42" spans="1:17" ht="14.25" x14ac:dyDescent="0.2">
      <c r="A42" s="189"/>
      <c r="B42" s="189"/>
      <c r="C42" s="189"/>
      <c r="D42" s="189"/>
      <c r="E42" s="189"/>
      <c r="F42" s="189"/>
      <c r="P42" s="189"/>
      <c r="Q42" s="189"/>
    </row>
    <row r="43" spans="1:17" ht="14.25" x14ac:dyDescent="0.2">
      <c r="A43" s="189"/>
      <c r="B43" s="189"/>
      <c r="C43" s="189"/>
      <c r="D43" s="189"/>
      <c r="E43" s="189"/>
      <c r="F43" s="189"/>
      <c r="P43" s="189"/>
      <c r="Q43" s="189"/>
    </row>
    <row r="44" spans="1:17" ht="14.25" x14ac:dyDescent="0.2">
      <c r="A44" s="189"/>
      <c r="B44" s="189"/>
      <c r="C44" s="189"/>
      <c r="D44" s="189"/>
      <c r="E44" s="189"/>
      <c r="F44" s="189"/>
      <c r="P44" s="189"/>
      <c r="Q44" s="189"/>
    </row>
    <row r="45" spans="1:17" ht="14.25" x14ac:dyDescent="0.2">
      <c r="A45" s="189"/>
      <c r="B45" s="189"/>
      <c r="C45" s="189"/>
      <c r="D45" s="189"/>
      <c r="E45" s="189"/>
      <c r="F45" s="189"/>
      <c r="P45" s="189"/>
      <c r="Q45" s="189"/>
    </row>
    <row r="46" spans="1:17" ht="14.25" x14ac:dyDescent="0.2">
      <c r="A46" s="189"/>
      <c r="B46" s="189"/>
      <c r="C46" s="189"/>
      <c r="D46" s="189"/>
      <c r="E46" s="189"/>
      <c r="F46" s="189"/>
      <c r="P46" s="189"/>
      <c r="Q46" s="189"/>
    </row>
    <row r="47" spans="1:17" ht="14.25" x14ac:dyDescent="0.2">
      <c r="A47" s="189"/>
      <c r="B47" s="189"/>
      <c r="C47" s="189"/>
      <c r="D47" s="189"/>
      <c r="E47" s="189"/>
      <c r="F47" s="189"/>
      <c r="P47" s="189"/>
      <c r="Q47" s="189"/>
    </row>
    <row r="48" spans="1:17" ht="14.25" x14ac:dyDescent="0.2">
      <c r="A48" s="189"/>
      <c r="B48" s="189"/>
      <c r="C48" s="189"/>
      <c r="D48" s="189"/>
      <c r="E48" s="189"/>
      <c r="F48" s="189"/>
      <c r="P48" s="189"/>
      <c r="Q48" s="189"/>
    </row>
    <row r="49" spans="1:17" ht="14.25" x14ac:dyDescent="0.2">
      <c r="A49" s="189"/>
      <c r="B49" s="189"/>
      <c r="C49" s="189"/>
      <c r="D49" s="189"/>
      <c r="E49" s="189"/>
      <c r="F49" s="189"/>
      <c r="P49" s="189"/>
      <c r="Q49" s="189"/>
    </row>
    <row r="50" spans="1:17" ht="14.25" x14ac:dyDescent="0.2">
      <c r="A50" s="189"/>
      <c r="B50" s="189"/>
      <c r="C50" s="189"/>
      <c r="D50" s="189"/>
      <c r="E50" s="189"/>
      <c r="F50" s="189"/>
      <c r="P50" s="189"/>
      <c r="Q50" s="189"/>
    </row>
    <row r="51" spans="1:17" ht="14.25" x14ac:dyDescent="0.2">
      <c r="A51" s="189"/>
      <c r="B51" s="189"/>
      <c r="C51" s="189"/>
      <c r="D51" s="189"/>
      <c r="E51" s="189"/>
      <c r="F51" s="189"/>
      <c r="P51" s="189"/>
      <c r="Q51" s="189"/>
    </row>
    <row r="52" spans="1:17" ht="14.25" x14ac:dyDescent="0.2">
      <c r="A52" s="189"/>
      <c r="B52" s="189"/>
      <c r="C52" s="189"/>
      <c r="D52" s="189"/>
      <c r="E52" s="189"/>
      <c r="F52" s="189"/>
      <c r="P52" s="189"/>
      <c r="Q52" s="189"/>
    </row>
    <row r="53" spans="1:17" ht="14.25" x14ac:dyDescent="0.2">
      <c r="A53" s="189"/>
      <c r="B53" s="189"/>
      <c r="C53" s="189"/>
      <c r="D53" s="189"/>
      <c r="E53" s="189"/>
      <c r="F53" s="189"/>
      <c r="P53" s="189"/>
      <c r="Q53" s="189"/>
    </row>
    <row r="54" spans="1:17" ht="14.25" x14ac:dyDescent="0.2">
      <c r="A54" s="189"/>
      <c r="B54" s="189"/>
      <c r="C54" s="189"/>
      <c r="D54" s="189"/>
      <c r="E54" s="189"/>
      <c r="F54" s="189"/>
      <c r="P54" s="189"/>
      <c r="Q54" s="189"/>
    </row>
    <row r="55" spans="1:17" ht="14.25" x14ac:dyDescent="0.2">
      <c r="A55" s="189"/>
      <c r="B55" s="189"/>
      <c r="C55" s="189"/>
      <c r="D55" s="189"/>
      <c r="E55" s="189"/>
      <c r="F55" s="189"/>
      <c r="P55" s="189"/>
      <c r="Q55" s="189"/>
    </row>
    <row r="56" spans="1:17" ht="14.25" x14ac:dyDescent="0.2">
      <c r="A56" s="189"/>
      <c r="B56" s="189"/>
      <c r="C56" s="189"/>
      <c r="D56" s="189"/>
      <c r="E56" s="189"/>
      <c r="F56" s="189"/>
      <c r="P56" s="189"/>
      <c r="Q56" s="189"/>
    </row>
    <row r="57" spans="1:17" ht="14.25" x14ac:dyDescent="0.2">
      <c r="A57" s="189"/>
      <c r="B57" s="189"/>
      <c r="C57" s="189"/>
      <c r="D57" s="189"/>
      <c r="E57" s="189"/>
      <c r="F57" s="189"/>
      <c r="P57" s="189"/>
      <c r="Q57" s="189"/>
    </row>
    <row r="58" spans="1:17" ht="14.25" x14ac:dyDescent="0.2">
      <c r="A58" s="189"/>
      <c r="B58" s="189"/>
      <c r="C58" s="189"/>
      <c r="D58" s="189"/>
      <c r="E58" s="189"/>
      <c r="F58" s="189"/>
      <c r="P58" s="189"/>
      <c r="Q58" s="189"/>
    </row>
    <row r="59" spans="1:17" ht="14.25" x14ac:dyDescent="0.2">
      <c r="A59" s="189"/>
      <c r="B59" s="189"/>
      <c r="C59" s="189"/>
      <c r="D59" s="189"/>
      <c r="E59" s="189"/>
      <c r="F59" s="189"/>
      <c r="P59" s="189"/>
      <c r="Q59" s="189"/>
    </row>
    <row r="60" spans="1:17" ht="14.25" x14ac:dyDescent="0.2">
      <c r="A60" s="189"/>
      <c r="B60" s="189"/>
      <c r="C60" s="189"/>
      <c r="D60" s="189"/>
      <c r="E60" s="189"/>
      <c r="F60" s="189"/>
      <c r="G60" s="189"/>
      <c r="H60" s="189"/>
      <c r="I60" s="189"/>
      <c r="J60" s="189"/>
      <c r="K60" s="189"/>
      <c r="L60" s="189"/>
      <c r="M60" s="189"/>
      <c r="N60" s="189"/>
      <c r="O60" s="189"/>
      <c r="P60" s="189"/>
      <c r="Q60" s="189"/>
    </row>
  </sheetData>
  <sheetProtection algorithmName="SHA-512" hashValue="9tMhaSgjSqA+VpZd0WIYRTFC4SpIJrFh5NE+hLw0yMRk4yAmx+KnIRnDKrIRwH/QofXrYKLXdwAjaKaedtDCAw==" saltValue="osMf4cFrvni3s0KvGUJDUQ==" spinCount="100000" sheet="1" objects="1" scenarios="1"/>
  <mergeCells count="36">
    <mergeCell ref="A6:A8"/>
    <mergeCell ref="B6:B8"/>
    <mergeCell ref="C6:H6"/>
    <mergeCell ref="C7:H7"/>
    <mergeCell ref="C8:H8"/>
    <mergeCell ref="A1:A4"/>
    <mergeCell ref="B1:O2"/>
    <mergeCell ref="B3:B4"/>
    <mergeCell ref="C3:H4"/>
    <mergeCell ref="I3:O3"/>
    <mergeCell ref="C20:G20"/>
    <mergeCell ref="A9:A11"/>
    <mergeCell ref="B9:B11"/>
    <mergeCell ref="C9:H9"/>
    <mergeCell ref="C10:H10"/>
    <mergeCell ref="C11:H11"/>
    <mergeCell ref="C12:G12"/>
    <mergeCell ref="C13:G13"/>
    <mergeCell ref="C15:G15"/>
    <mergeCell ref="C16:G16"/>
    <mergeCell ref="C17:G17"/>
    <mergeCell ref="C19:G19"/>
    <mergeCell ref="C21:G21"/>
    <mergeCell ref="C22:G22"/>
    <mergeCell ref="C23:G23"/>
    <mergeCell ref="C24:G24"/>
    <mergeCell ref="C25:H25"/>
    <mergeCell ref="C32:G32"/>
    <mergeCell ref="A35:O35"/>
    <mergeCell ref="Q26:R26"/>
    <mergeCell ref="C27:G27"/>
    <mergeCell ref="C28:G28"/>
    <mergeCell ref="C29:G29"/>
    <mergeCell ref="C30:G30"/>
    <mergeCell ref="C31:G31"/>
    <mergeCell ref="C26:G26"/>
  </mergeCells>
  <pageMargins left="0.70866141732283472" right="0.70866141732283472" top="0.78740157480314965" bottom="0.78740157480314965" header="0.31496062992125984" footer="0.31496062992125984"/>
  <pageSetup paperSize="9"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29"/>
  <sheetViews>
    <sheetView zoomScaleNormal="100" workbookViewId="0">
      <selection activeCell="B25" sqref="B25"/>
    </sheetView>
  </sheetViews>
  <sheetFormatPr baseColWidth="10" defaultRowHeight="12.75" x14ac:dyDescent="0.2"/>
  <cols>
    <col min="1" max="1" width="2.85546875" style="41" customWidth="1"/>
    <col min="2" max="2" width="14.42578125" style="41" customWidth="1"/>
    <col min="3" max="3" width="15.5703125" style="41" customWidth="1"/>
    <col min="4" max="4" width="16.42578125" style="41" customWidth="1"/>
    <col min="5" max="6" width="19.5703125" style="41" customWidth="1"/>
    <col min="7" max="7" width="18" style="41" customWidth="1"/>
    <col min="8" max="8" width="3.7109375" style="35" customWidth="1"/>
    <col min="9" max="16384" width="11.42578125" style="35"/>
  </cols>
  <sheetData>
    <row r="1" spans="1:10" ht="12.75" customHeight="1" x14ac:dyDescent="0.2">
      <c r="A1" s="42"/>
      <c r="B1" s="346" t="s">
        <v>293</v>
      </c>
      <c r="C1" s="346"/>
      <c r="D1" s="346"/>
      <c r="E1" s="346"/>
      <c r="F1" s="346"/>
      <c r="G1" s="346"/>
      <c r="H1" s="34"/>
    </row>
    <row r="2" spans="1:10" ht="12" customHeight="1" thickBot="1" x14ac:dyDescent="0.25">
      <c r="A2" s="42"/>
      <c r="B2" s="347"/>
      <c r="C2" s="347"/>
      <c r="D2" s="347"/>
      <c r="E2" s="347"/>
      <c r="F2" s="347"/>
      <c r="G2" s="347"/>
      <c r="H2" s="34"/>
    </row>
    <row r="3" spans="1:10" ht="12" hidden="1" customHeight="1" x14ac:dyDescent="0.2"/>
    <row r="4" spans="1:10" ht="13.5" hidden="1" thickTop="1" x14ac:dyDescent="0.2"/>
    <row r="5" spans="1:10" ht="13.5" thickTop="1" x14ac:dyDescent="0.2"/>
    <row r="6" spans="1:10" x14ac:dyDescent="0.2">
      <c r="C6" s="54"/>
      <c r="D6" s="54"/>
      <c r="E6" s="54"/>
      <c r="F6" s="54"/>
      <c r="G6" s="54"/>
    </row>
    <row r="7" spans="1:10" ht="18" customHeight="1" x14ac:dyDescent="0.2">
      <c r="B7" s="268" t="s">
        <v>299</v>
      </c>
      <c r="G7" s="55"/>
    </row>
    <row r="8" spans="1:10" ht="25.5" customHeight="1" x14ac:dyDescent="0.2">
      <c r="B8" s="126" t="s">
        <v>300</v>
      </c>
      <c r="C8" s="2"/>
      <c r="D8" s="2"/>
      <c r="E8" s="127" t="s">
        <v>141</v>
      </c>
      <c r="F8" s="127"/>
      <c r="G8" s="128" t="s">
        <v>140</v>
      </c>
    </row>
    <row r="9" spans="1:10" ht="18" customHeight="1" thickBot="1" x14ac:dyDescent="0.25">
      <c r="B9" s="195"/>
      <c r="C9" s="195"/>
      <c r="D9" s="197"/>
      <c r="E9" s="198">
        <f>'RFVZ Bezirksrathauserweiterung'!D70</f>
        <v>6596.7000000000025</v>
      </c>
      <c r="F9" s="266"/>
      <c r="G9" s="198">
        <f>'RFVZ Bezirksrathauserweiterung'!$I$70</f>
        <v>663795.1547999999</v>
      </c>
    </row>
    <row r="10" spans="1:10" ht="12.75" customHeight="1" thickTop="1" x14ac:dyDescent="0.2">
      <c r="A10" s="45"/>
      <c r="B10" s="63"/>
      <c r="C10" s="2"/>
      <c r="D10" s="2"/>
      <c r="E10" s="154"/>
      <c r="F10" s="154"/>
      <c r="G10" s="153"/>
      <c r="H10" s="118"/>
    </row>
    <row r="11" spans="1:10" ht="14.1" customHeight="1" thickBot="1" x14ac:dyDescent="0.25">
      <c r="A11" s="35"/>
      <c r="B11" s="46"/>
      <c r="C11" s="46"/>
      <c r="D11" s="46"/>
      <c r="E11" s="46"/>
      <c r="F11" s="46"/>
      <c r="G11" s="49"/>
      <c r="H11" s="118"/>
    </row>
    <row r="12" spans="1:10" ht="12.75" customHeight="1" x14ac:dyDescent="0.2">
      <c r="A12" s="35"/>
      <c r="B12" s="45"/>
      <c r="C12" s="45"/>
      <c r="D12" s="45"/>
      <c r="E12" s="45"/>
      <c r="F12" s="256"/>
      <c r="G12" s="140"/>
      <c r="H12" s="118"/>
    </row>
    <row r="13" spans="1:10" ht="18" customHeight="1" x14ac:dyDescent="0.25">
      <c r="B13" s="47"/>
      <c r="C13" s="44"/>
      <c r="D13" s="44"/>
      <c r="E13" s="44"/>
      <c r="F13" s="255"/>
      <c r="G13" s="35"/>
      <c r="H13" s="36"/>
    </row>
    <row r="14" spans="1:10" ht="38.25" x14ac:dyDescent="0.2">
      <c r="A14" s="129"/>
      <c r="B14" s="269" t="s">
        <v>299</v>
      </c>
      <c r="C14" s="2"/>
      <c r="D14" s="2"/>
      <c r="E14" s="127" t="s">
        <v>144</v>
      </c>
      <c r="F14" s="127"/>
      <c r="G14" s="128" t="s">
        <v>145</v>
      </c>
      <c r="H14" s="132"/>
      <c r="I14" s="131"/>
      <c r="J14" s="131"/>
    </row>
    <row r="15" spans="1:10" ht="18" customHeight="1" thickBot="1" x14ac:dyDescent="0.25">
      <c r="A15" s="129"/>
      <c r="B15" s="195" t="s">
        <v>301</v>
      </c>
      <c r="C15" s="195"/>
      <c r="D15" s="45"/>
      <c r="E15" s="199" t="e">
        <f>'RFVZ Bezirksrathauserweiterung'!K70</f>
        <v>#DIV/0!</v>
      </c>
      <c r="F15" s="267"/>
      <c r="G15" s="199" t="e">
        <f>'RFVZ Bezirksrathauserweiterung'!K79</f>
        <v>#DIV/0!</v>
      </c>
      <c r="H15" s="132"/>
      <c r="I15" s="131"/>
      <c r="J15" s="131"/>
    </row>
    <row r="16" spans="1:10" ht="12.75" customHeight="1" thickTop="1" x14ac:dyDescent="0.2">
      <c r="A16" s="129"/>
      <c r="B16" s="63"/>
      <c r="C16" s="2"/>
      <c r="D16" s="2"/>
      <c r="E16" s="146"/>
      <c r="F16" s="146"/>
      <c r="G16" s="141"/>
      <c r="H16" s="132"/>
      <c r="I16" s="131"/>
      <c r="J16" s="131"/>
    </row>
    <row r="17" spans="1:10" ht="12.75" customHeight="1" thickBot="1" x14ac:dyDescent="0.3">
      <c r="A17" s="129"/>
      <c r="B17" s="142"/>
      <c r="C17" s="134"/>
      <c r="D17" s="134"/>
      <c r="E17" s="134"/>
      <c r="F17" s="134"/>
      <c r="G17" s="143"/>
      <c r="H17" s="132"/>
      <c r="I17" s="131"/>
      <c r="J17" s="131"/>
    </row>
    <row r="18" spans="1:10" ht="12.75" customHeight="1" x14ac:dyDescent="0.25">
      <c r="A18" s="129"/>
      <c r="B18" s="147"/>
      <c r="C18" s="133"/>
      <c r="D18" s="133"/>
      <c r="E18" s="133"/>
      <c r="F18" s="133"/>
      <c r="G18" s="148"/>
      <c r="H18" s="132"/>
      <c r="I18" s="131"/>
      <c r="J18" s="131"/>
    </row>
    <row r="19" spans="1:10" ht="18" customHeight="1" x14ac:dyDescent="0.25">
      <c r="A19" s="129"/>
      <c r="B19" s="47" t="s">
        <v>103</v>
      </c>
      <c r="C19" s="130"/>
      <c r="D19" s="130"/>
      <c r="E19" s="130"/>
      <c r="F19" s="130"/>
      <c r="G19" s="135"/>
      <c r="H19" s="131"/>
      <c r="I19" s="131"/>
      <c r="J19" s="131"/>
    </row>
    <row r="20" spans="1:10" ht="30" customHeight="1" x14ac:dyDescent="0.2">
      <c r="A20" s="129"/>
      <c r="B20" s="145" t="s">
        <v>148</v>
      </c>
      <c r="C20" s="127" t="s">
        <v>302</v>
      </c>
      <c r="D20" s="127"/>
      <c r="E20" s="127"/>
      <c r="F20" s="127"/>
      <c r="G20" s="128"/>
      <c r="H20" s="131"/>
      <c r="I20" s="131"/>
      <c r="J20" s="131"/>
    </row>
    <row r="21" spans="1:10" ht="23.25" customHeight="1" x14ac:dyDescent="0.2">
      <c r="A21" s="129"/>
      <c r="B21" s="63" t="s">
        <v>303</v>
      </c>
      <c r="C21" s="45"/>
      <c r="D21" s="45"/>
      <c r="E21" s="141"/>
      <c r="F21" s="141"/>
      <c r="G21" s="196"/>
      <c r="H21" s="131"/>
      <c r="I21" s="131"/>
      <c r="J21" s="131"/>
    </row>
    <row r="22" spans="1:10" ht="25.5" x14ac:dyDescent="0.2">
      <c r="A22" s="129"/>
      <c r="B22" s="144" t="s">
        <v>146</v>
      </c>
      <c r="C22" s="155" t="e">
        <f>'RFVZ Bezirksrathauserweiterung'!N70</f>
        <v>#DIV/0!</v>
      </c>
      <c r="D22" s="155"/>
      <c r="E22" s="156"/>
      <c r="F22" s="156"/>
      <c r="G22" s="156"/>
      <c r="H22" s="131"/>
      <c r="I22" s="131"/>
      <c r="J22" s="131"/>
    </row>
    <row r="23" spans="1:10" ht="30" customHeight="1" x14ac:dyDescent="0.2">
      <c r="A23" s="129"/>
      <c r="B23" s="144" t="s">
        <v>147</v>
      </c>
      <c r="C23" s="155" t="e">
        <f>'RFVZ Bezirksrathauserweiterung'!M70</f>
        <v>#DIV/0!</v>
      </c>
      <c r="D23" s="155"/>
      <c r="E23" s="156"/>
      <c r="F23" s="156"/>
      <c r="G23" s="156"/>
      <c r="H23" s="131"/>
      <c r="I23" s="131"/>
      <c r="J23" s="131"/>
    </row>
    <row r="24" spans="1:10" ht="12.75" customHeight="1" thickBot="1" x14ac:dyDescent="0.25">
      <c r="A24" s="129"/>
      <c r="B24" s="144" t="s">
        <v>149</v>
      </c>
      <c r="C24" s="157"/>
      <c r="D24" s="157"/>
      <c r="E24" s="157"/>
      <c r="F24" s="157"/>
      <c r="G24" s="156"/>
      <c r="H24" s="131"/>
      <c r="I24" s="131"/>
      <c r="J24" s="131"/>
    </row>
    <row r="25" spans="1:10" ht="30" customHeight="1" thickBot="1" x14ac:dyDescent="0.25">
      <c r="A25" s="129"/>
      <c r="B25" s="121"/>
      <c r="C25" s="158" t="e">
        <f>C23*B25</f>
        <v>#DIV/0!</v>
      </c>
      <c r="D25" s="155"/>
      <c r="E25" s="155"/>
      <c r="F25" s="155"/>
      <c r="G25" s="155"/>
      <c r="H25" s="131"/>
      <c r="I25" s="131"/>
      <c r="J25" s="131"/>
    </row>
    <row r="26" spans="1:10" ht="30" customHeight="1" thickBot="1" x14ac:dyDescent="0.25">
      <c r="A26" s="129"/>
      <c r="B26" s="144" t="s">
        <v>150</v>
      </c>
      <c r="C26" s="159" t="e">
        <f>C23+C25</f>
        <v>#DIV/0!</v>
      </c>
      <c r="D26" s="155"/>
      <c r="E26" s="155"/>
      <c r="F26" s="155"/>
      <c r="G26" s="155"/>
      <c r="H26" s="131"/>
      <c r="I26" s="131"/>
      <c r="J26" s="131"/>
    </row>
    <row r="27" spans="1:10" ht="30" customHeight="1" thickTop="1" x14ac:dyDescent="0.2">
      <c r="A27" s="129"/>
      <c r="B27" s="63"/>
      <c r="C27" s="136"/>
      <c r="D27" s="136"/>
      <c r="E27" s="146"/>
      <c r="F27" s="146"/>
      <c r="G27" s="141"/>
      <c r="H27" s="131"/>
      <c r="I27" s="131"/>
      <c r="J27" s="131"/>
    </row>
    <row r="28" spans="1:10" x14ac:dyDescent="0.2">
      <c r="A28" s="129"/>
      <c r="B28" s="129"/>
      <c r="C28" s="129"/>
      <c r="D28" s="129"/>
      <c r="E28" s="129"/>
      <c r="F28" s="129"/>
      <c r="G28" s="129"/>
      <c r="H28" s="131"/>
      <c r="I28" s="131"/>
      <c r="J28" s="131"/>
    </row>
    <row r="29" spans="1:10" x14ac:dyDescent="0.2">
      <c r="A29" s="129"/>
      <c r="B29" s="129"/>
      <c r="C29" s="129"/>
      <c r="D29" s="129"/>
      <c r="E29" s="129"/>
      <c r="F29" s="129"/>
      <c r="G29" s="129"/>
      <c r="H29" s="131"/>
      <c r="I29" s="131"/>
      <c r="J29" s="131"/>
    </row>
  </sheetData>
  <sheetProtection algorithmName="SHA-512" hashValue="KaXRWQ+6xgUYR8ga16Mo96GnMaA674Qlb1ioG0m5lz+FM4A/tK5ORN4Fus4L8hXqTWwIWOkm3SC5oDs4LmoRqQ==" saltValue="9FcFO6QsFk/Vc5f2HA+yZg==" spinCount="100000" sheet="1" objects="1" scenarios="1" selectLockedCells="1"/>
  <mergeCells count="1">
    <mergeCell ref="B1:G2"/>
  </mergeCells>
  <pageMargins left="0.78740157480314965" right="0.59055118110236227" top="0.6692913385826772" bottom="0.82677165354330717" header="0.51181102362204722" footer="0.4724409448818898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G58"/>
  <sheetViews>
    <sheetView topLeftCell="A22" workbookViewId="0">
      <selection activeCell="D53" sqref="D53"/>
    </sheetView>
  </sheetViews>
  <sheetFormatPr baseColWidth="10" defaultRowHeight="12.75" x14ac:dyDescent="0.2"/>
  <cols>
    <col min="1" max="1" width="6.140625" customWidth="1"/>
    <col min="2" max="2" width="44.5703125" customWidth="1"/>
    <col min="3" max="3" width="8" customWidth="1"/>
    <col min="4" max="4" width="12" customWidth="1"/>
    <col min="5" max="5" width="12.7109375" customWidth="1"/>
  </cols>
  <sheetData>
    <row r="1" spans="1:7" ht="13.5" thickBot="1" x14ac:dyDescent="0.25">
      <c r="A1" s="276" t="s">
        <v>305</v>
      </c>
      <c r="B1" s="276"/>
      <c r="C1" s="276"/>
      <c r="D1" s="276"/>
      <c r="E1" s="276"/>
      <c r="F1" s="2"/>
      <c r="G1" s="2"/>
    </row>
    <row r="2" spans="1:7" s="1" customFormat="1" ht="24" thickTop="1" thickBot="1" x14ac:dyDescent="0.25">
      <c r="A2" s="7" t="s">
        <v>30</v>
      </c>
      <c r="B2" s="7" t="s">
        <v>31</v>
      </c>
      <c r="C2" s="7"/>
      <c r="D2" s="8" t="s">
        <v>102</v>
      </c>
      <c r="E2" s="9" t="s">
        <v>32</v>
      </c>
    </row>
    <row r="3" spans="1:7" s="1" customFormat="1" ht="12" thickBot="1" x14ac:dyDescent="0.25">
      <c r="A3" s="14" t="s">
        <v>28</v>
      </c>
      <c r="B3" s="15" t="s">
        <v>29</v>
      </c>
      <c r="C3" s="5"/>
      <c r="D3" s="60">
        <v>100</v>
      </c>
      <c r="E3" s="160"/>
    </row>
    <row r="4" spans="1:7" s="1" customFormat="1" ht="11.25" x14ac:dyDescent="0.2">
      <c r="A4" s="16" t="s">
        <v>33</v>
      </c>
      <c r="B4" s="17" t="s">
        <v>34</v>
      </c>
      <c r="C4" s="12"/>
      <c r="D4" s="12"/>
      <c r="E4" s="161"/>
    </row>
    <row r="5" spans="1:7" s="1" customFormat="1" ht="12" thickBot="1" x14ac:dyDescent="0.25">
      <c r="A5" s="16" t="s">
        <v>35</v>
      </c>
      <c r="B5" s="19" t="s">
        <v>131</v>
      </c>
      <c r="C5" s="20"/>
      <c r="D5" s="21"/>
      <c r="E5" s="161"/>
    </row>
    <row r="6" spans="1:7" s="1" customFormat="1" ht="12" thickBot="1" x14ac:dyDescent="0.25">
      <c r="A6" s="10" t="s">
        <v>36</v>
      </c>
      <c r="B6" s="6" t="s">
        <v>37</v>
      </c>
      <c r="C6" s="22"/>
      <c r="D6" s="39"/>
      <c r="E6" s="161">
        <f>$E$3/100*D6</f>
        <v>0</v>
      </c>
    </row>
    <row r="7" spans="1:7" s="1" customFormat="1" ht="12" thickBot="1" x14ac:dyDescent="0.25">
      <c r="A7" s="10" t="s">
        <v>38</v>
      </c>
      <c r="B7" s="3" t="s">
        <v>44</v>
      </c>
      <c r="C7" s="11"/>
      <c r="D7" s="39"/>
      <c r="E7" s="161">
        <f t="shared" ref="E7:E12" si="0">$E$3/100*D7</f>
        <v>0</v>
      </c>
    </row>
    <row r="8" spans="1:7" s="1" customFormat="1" ht="12" thickBot="1" x14ac:dyDescent="0.25">
      <c r="A8" s="10" t="s">
        <v>39</v>
      </c>
      <c r="B8" s="3" t="s">
        <v>45</v>
      </c>
      <c r="C8" s="11"/>
      <c r="D8" s="39"/>
      <c r="E8" s="161">
        <f t="shared" si="0"/>
        <v>0</v>
      </c>
    </row>
    <row r="9" spans="1:7" s="1" customFormat="1" ht="12" thickBot="1" x14ac:dyDescent="0.25">
      <c r="A9" s="10" t="s">
        <v>40</v>
      </c>
      <c r="B9" s="3" t="s">
        <v>104</v>
      </c>
      <c r="C9" s="11"/>
      <c r="D9" s="40"/>
      <c r="E9" s="161">
        <f t="shared" si="0"/>
        <v>0</v>
      </c>
    </row>
    <row r="10" spans="1:7" s="1" customFormat="1" ht="12" thickBot="1" x14ac:dyDescent="0.25">
      <c r="A10" s="10" t="s">
        <v>41</v>
      </c>
      <c r="B10" s="3" t="s">
        <v>46</v>
      </c>
      <c r="C10" s="11"/>
      <c r="D10" s="39"/>
      <c r="E10" s="161">
        <f t="shared" si="0"/>
        <v>0</v>
      </c>
    </row>
    <row r="11" spans="1:7" s="1" customFormat="1" ht="12" thickBot="1" x14ac:dyDescent="0.25">
      <c r="A11" s="10" t="s">
        <v>42</v>
      </c>
      <c r="B11" s="3" t="s">
        <v>47</v>
      </c>
      <c r="C11" s="11"/>
      <c r="D11" s="40"/>
      <c r="E11" s="161">
        <f t="shared" si="0"/>
        <v>0</v>
      </c>
    </row>
    <row r="12" spans="1:7" s="1" customFormat="1" ht="12" thickBot="1" x14ac:dyDescent="0.25">
      <c r="A12" s="10" t="s">
        <v>43</v>
      </c>
      <c r="B12" s="3" t="s">
        <v>48</v>
      </c>
      <c r="C12" s="11"/>
      <c r="D12" s="39"/>
      <c r="E12" s="161">
        <f t="shared" si="0"/>
        <v>0</v>
      </c>
    </row>
    <row r="13" spans="1:7" s="1" customFormat="1" ht="11.25" x14ac:dyDescent="0.2">
      <c r="A13" s="65"/>
      <c r="B13" s="66" t="s">
        <v>116</v>
      </c>
      <c r="C13" s="67"/>
      <c r="D13" s="68">
        <f>SUM(D6:D12)</f>
        <v>0</v>
      </c>
      <c r="E13" s="162">
        <f>SUM(E6:E12)</f>
        <v>0</v>
      </c>
    </row>
    <row r="14" spans="1:7" s="1" customFormat="1" ht="12" thickBot="1" x14ac:dyDescent="0.25">
      <c r="A14" s="16" t="s">
        <v>49</v>
      </c>
      <c r="B14" s="17" t="s">
        <v>50</v>
      </c>
      <c r="C14" s="12"/>
      <c r="D14" s="25"/>
      <c r="E14" s="163"/>
    </row>
    <row r="15" spans="1:7" s="1" customFormat="1" ht="12" thickBot="1" x14ac:dyDescent="0.25">
      <c r="A15" s="10" t="s">
        <v>51</v>
      </c>
      <c r="B15" s="6" t="s">
        <v>56</v>
      </c>
      <c r="C15" s="22"/>
      <c r="D15" s="61"/>
      <c r="E15" s="161">
        <f>$E$3/100*D15</f>
        <v>0</v>
      </c>
    </row>
    <row r="16" spans="1:7" s="1" customFormat="1" ht="12" thickBot="1" x14ac:dyDescent="0.25">
      <c r="A16" s="10"/>
      <c r="B16" s="6" t="s">
        <v>111</v>
      </c>
      <c r="C16" s="22"/>
      <c r="D16" s="61"/>
      <c r="E16" s="161">
        <f t="shared" ref="E16:E24" si="1">$E$3/100*D16</f>
        <v>0</v>
      </c>
    </row>
    <row r="17" spans="1:5" s="1" customFormat="1" ht="12" thickBot="1" x14ac:dyDescent="0.25">
      <c r="A17" s="10" t="s">
        <v>52</v>
      </c>
      <c r="B17" s="3" t="s">
        <v>57</v>
      </c>
      <c r="C17" s="11"/>
      <c r="D17" s="39"/>
      <c r="E17" s="161">
        <f t="shared" si="1"/>
        <v>0</v>
      </c>
    </row>
    <row r="18" spans="1:5" s="1" customFormat="1" ht="12" thickBot="1" x14ac:dyDescent="0.25">
      <c r="A18" s="10"/>
      <c r="B18" s="6" t="s">
        <v>112</v>
      </c>
      <c r="C18" s="11"/>
      <c r="D18" s="61"/>
      <c r="E18" s="161">
        <f t="shared" si="1"/>
        <v>0</v>
      </c>
    </row>
    <row r="19" spans="1:5" s="1" customFormat="1" ht="12" thickBot="1" x14ac:dyDescent="0.25">
      <c r="A19" s="10" t="s">
        <v>53</v>
      </c>
      <c r="B19" s="3" t="s">
        <v>58</v>
      </c>
      <c r="C19" s="11"/>
      <c r="D19" s="61"/>
      <c r="E19" s="161">
        <f t="shared" si="1"/>
        <v>0</v>
      </c>
    </row>
    <row r="20" spans="1:5" s="1" customFormat="1" ht="12" thickBot="1" x14ac:dyDescent="0.25">
      <c r="A20" s="10"/>
      <c r="B20" s="6" t="s">
        <v>113</v>
      </c>
      <c r="C20" s="11"/>
      <c r="D20" s="39"/>
      <c r="E20" s="161">
        <f t="shared" si="1"/>
        <v>0</v>
      </c>
    </row>
    <row r="21" spans="1:5" s="1" customFormat="1" ht="12" thickBot="1" x14ac:dyDescent="0.25">
      <c r="A21" s="10" t="s">
        <v>54</v>
      </c>
      <c r="B21" s="3" t="s">
        <v>59</v>
      </c>
      <c r="C21" s="11"/>
      <c r="D21" s="61"/>
      <c r="E21" s="161">
        <f t="shared" si="1"/>
        <v>0</v>
      </c>
    </row>
    <row r="22" spans="1:5" s="1" customFormat="1" ht="12" thickBot="1" x14ac:dyDescent="0.25">
      <c r="A22" s="10"/>
      <c r="B22" s="6" t="s">
        <v>114</v>
      </c>
      <c r="C22" s="11"/>
      <c r="D22" s="61"/>
      <c r="E22" s="161">
        <f t="shared" si="1"/>
        <v>0</v>
      </c>
    </row>
    <row r="23" spans="1:5" s="1" customFormat="1" ht="12" thickBot="1" x14ac:dyDescent="0.25">
      <c r="A23" s="10" t="s">
        <v>55</v>
      </c>
      <c r="B23" s="3" t="s">
        <v>60</v>
      </c>
      <c r="C23" s="11"/>
      <c r="D23" s="39"/>
      <c r="E23" s="161">
        <f>$E$3/100*D23</f>
        <v>0</v>
      </c>
    </row>
    <row r="24" spans="1:5" s="1" customFormat="1" ht="12" thickBot="1" x14ac:dyDescent="0.25">
      <c r="A24" s="10"/>
      <c r="B24" s="3" t="s">
        <v>115</v>
      </c>
      <c r="C24" s="11"/>
      <c r="D24" s="62"/>
      <c r="E24" s="161">
        <f t="shared" si="1"/>
        <v>0</v>
      </c>
    </row>
    <row r="25" spans="1:5" s="1" customFormat="1" ht="11.25" x14ac:dyDescent="0.2">
      <c r="A25" s="65"/>
      <c r="B25" s="31" t="s">
        <v>117</v>
      </c>
      <c r="C25" s="70"/>
      <c r="D25" s="71">
        <f>SUM(D15:D24)</f>
        <v>0</v>
      </c>
      <c r="E25" s="164">
        <f>SUM(E15:E24)</f>
        <v>0</v>
      </c>
    </row>
    <row r="26" spans="1:5" s="1" customFormat="1" ht="11.25" x14ac:dyDescent="0.2">
      <c r="A26" s="65"/>
      <c r="B26" s="66" t="s">
        <v>61</v>
      </c>
      <c r="C26" s="67"/>
      <c r="D26" s="69">
        <f>D13+D25</f>
        <v>0</v>
      </c>
      <c r="E26" s="162">
        <f>SUM(E13+E25)</f>
        <v>0</v>
      </c>
    </row>
    <row r="27" spans="1:5" s="1" customFormat="1" ht="12" thickBot="1" x14ac:dyDescent="0.25">
      <c r="A27" s="16" t="s">
        <v>62</v>
      </c>
      <c r="B27" s="17" t="s">
        <v>65</v>
      </c>
      <c r="C27" s="12"/>
      <c r="D27" s="25"/>
      <c r="E27" s="163"/>
    </row>
    <row r="28" spans="1:5" s="1" customFormat="1" ht="12" thickBot="1" x14ac:dyDescent="0.25">
      <c r="A28" s="10" t="s">
        <v>63</v>
      </c>
      <c r="B28" s="6" t="s">
        <v>66</v>
      </c>
      <c r="C28" s="22"/>
      <c r="D28" s="39"/>
      <c r="E28" s="161">
        <f>$E$3/100*D28</f>
        <v>0</v>
      </c>
    </row>
    <row r="29" spans="1:5" s="1" customFormat="1" ht="12" thickBot="1" x14ac:dyDescent="0.25">
      <c r="A29" s="10" t="s">
        <v>64</v>
      </c>
      <c r="B29" s="3" t="s">
        <v>67</v>
      </c>
      <c r="C29" s="11"/>
      <c r="D29" s="62"/>
      <c r="E29" s="163">
        <f>$E$3/100*D29</f>
        <v>0</v>
      </c>
    </row>
    <row r="30" spans="1:5" s="1" customFormat="1" ht="11.25" x14ac:dyDescent="0.2">
      <c r="A30" s="65"/>
      <c r="B30" s="31" t="s">
        <v>121</v>
      </c>
      <c r="C30" s="70"/>
      <c r="D30" s="71">
        <f>SUM(D28:D29)</f>
        <v>0</v>
      </c>
      <c r="E30" s="164">
        <f>SUM(E28:E29)</f>
        <v>0</v>
      </c>
    </row>
    <row r="31" spans="1:5" s="1" customFormat="1" x14ac:dyDescent="0.2">
      <c r="A31" s="277" t="s">
        <v>128</v>
      </c>
      <c r="B31" s="278"/>
      <c r="C31" s="4"/>
      <c r="D31" s="18">
        <f>D30+D26</f>
        <v>0</v>
      </c>
      <c r="E31" s="165">
        <f>$E$3/100*D31</f>
        <v>0</v>
      </c>
    </row>
    <row r="32" spans="1:5" s="1" customFormat="1" ht="12" thickBot="1" x14ac:dyDescent="0.25">
      <c r="A32" s="16" t="s">
        <v>68</v>
      </c>
      <c r="B32" s="17" t="s">
        <v>118</v>
      </c>
      <c r="C32" s="12"/>
      <c r="D32" s="25"/>
      <c r="E32" s="163"/>
    </row>
    <row r="33" spans="1:5" s="1" customFormat="1" ht="12" thickBot="1" x14ac:dyDescent="0.25">
      <c r="A33" s="10" t="s">
        <v>69</v>
      </c>
      <c r="B33" s="6" t="s">
        <v>119</v>
      </c>
      <c r="C33" s="22"/>
      <c r="D33" s="39"/>
      <c r="E33" s="161">
        <f>$E$3/100*D33</f>
        <v>0</v>
      </c>
    </row>
    <row r="34" spans="1:5" s="1" customFormat="1" ht="12" thickBot="1" x14ac:dyDescent="0.25">
      <c r="A34" s="10" t="s">
        <v>70</v>
      </c>
      <c r="B34" s="72" t="s">
        <v>132</v>
      </c>
      <c r="C34" s="11"/>
      <c r="D34" s="39"/>
      <c r="E34" s="163">
        <f>$E$3/100*D34</f>
        <v>0</v>
      </c>
    </row>
    <row r="35" spans="1:5" s="1" customFormat="1" ht="12" thickBot="1" x14ac:dyDescent="0.25">
      <c r="A35" s="10" t="s">
        <v>71</v>
      </c>
      <c r="B35" s="3" t="s">
        <v>120</v>
      </c>
      <c r="C35" s="11"/>
      <c r="D35" s="40"/>
      <c r="E35" s="163">
        <f>$E$3/100*D35</f>
        <v>0</v>
      </c>
    </row>
    <row r="36" spans="1:5" s="1" customFormat="1" ht="12" thickBot="1" x14ac:dyDescent="0.25">
      <c r="A36" s="10" t="s">
        <v>72</v>
      </c>
      <c r="B36" s="3" t="s">
        <v>73</v>
      </c>
      <c r="C36" s="11"/>
      <c r="D36" s="39"/>
      <c r="E36" s="163">
        <f>$E$3/100*D36</f>
        <v>0</v>
      </c>
    </row>
    <row r="37" spans="1:5" s="1" customFormat="1" x14ac:dyDescent="0.2">
      <c r="A37" s="277" t="s">
        <v>129</v>
      </c>
      <c r="B37" s="278" t="s">
        <v>126</v>
      </c>
      <c r="C37" s="13"/>
      <c r="D37" s="28">
        <f>SUM(D33:D36)</f>
        <v>0</v>
      </c>
      <c r="E37" s="166">
        <f>SUM(E33:E36)</f>
        <v>0</v>
      </c>
    </row>
    <row r="38" spans="1:5" s="1" customFormat="1" ht="11.25" x14ac:dyDescent="0.2">
      <c r="A38" s="16" t="s">
        <v>74</v>
      </c>
      <c r="B38" s="24" t="s">
        <v>75</v>
      </c>
      <c r="C38" s="25"/>
      <c r="D38" s="25"/>
      <c r="E38" s="167"/>
    </row>
    <row r="39" spans="1:5" s="1" customFormat="1" ht="12" thickBot="1" x14ac:dyDescent="0.25">
      <c r="A39" s="23" t="s">
        <v>76</v>
      </c>
      <c r="B39" s="11" t="s">
        <v>88</v>
      </c>
      <c r="C39" s="12"/>
      <c r="D39" s="25"/>
      <c r="E39" s="163"/>
    </row>
    <row r="40" spans="1:5" s="1" customFormat="1" ht="12" thickBot="1" x14ac:dyDescent="0.25">
      <c r="A40" s="10" t="s">
        <v>77</v>
      </c>
      <c r="B40" s="6" t="s">
        <v>122</v>
      </c>
      <c r="C40" s="22"/>
      <c r="D40" s="61"/>
      <c r="E40" s="161">
        <f>$E$3/100*D40</f>
        <v>0</v>
      </c>
    </row>
    <row r="41" spans="1:5" s="1" customFormat="1" ht="12" thickBot="1" x14ac:dyDescent="0.25">
      <c r="A41" s="10" t="s">
        <v>78</v>
      </c>
      <c r="B41" s="3" t="s">
        <v>123</v>
      </c>
      <c r="C41" s="11"/>
      <c r="D41" s="39"/>
      <c r="E41" s="161">
        <f t="shared" ref="E41:E50" si="2">$E$3/100*D41</f>
        <v>0</v>
      </c>
    </row>
    <row r="42" spans="1:5" s="1" customFormat="1" ht="12" thickBot="1" x14ac:dyDescent="0.25">
      <c r="A42" s="10" t="s">
        <v>79</v>
      </c>
      <c r="B42" s="5" t="s">
        <v>89</v>
      </c>
      <c r="C42" s="27"/>
      <c r="D42" s="62"/>
      <c r="E42" s="168">
        <f t="shared" si="2"/>
        <v>0</v>
      </c>
    </row>
    <row r="43" spans="1:5" s="1" customFormat="1" ht="12" thickBot="1" x14ac:dyDescent="0.25">
      <c r="A43" s="23" t="s">
        <v>80</v>
      </c>
      <c r="B43" s="180" t="s">
        <v>90</v>
      </c>
      <c r="C43" s="12"/>
      <c r="D43" s="21"/>
      <c r="E43" s="163"/>
    </row>
    <row r="44" spans="1:5" s="1" customFormat="1" ht="12" thickBot="1" x14ac:dyDescent="0.25">
      <c r="A44" s="10" t="s">
        <v>81</v>
      </c>
      <c r="B44" s="6" t="s">
        <v>124</v>
      </c>
      <c r="C44" s="22"/>
      <c r="D44" s="61"/>
      <c r="E44" s="161">
        <f t="shared" si="2"/>
        <v>0</v>
      </c>
    </row>
    <row r="45" spans="1:5" s="1" customFormat="1" ht="12" thickBot="1" x14ac:dyDescent="0.25">
      <c r="A45" s="10" t="s">
        <v>82</v>
      </c>
      <c r="B45" s="3" t="s">
        <v>153</v>
      </c>
      <c r="C45" s="11"/>
      <c r="D45" s="61"/>
      <c r="E45" s="161">
        <f t="shared" si="2"/>
        <v>0</v>
      </c>
    </row>
    <row r="46" spans="1:5" s="1" customFormat="1" ht="12" thickBot="1" x14ac:dyDescent="0.25">
      <c r="A46" s="10" t="s">
        <v>83</v>
      </c>
      <c r="B46" s="3" t="s">
        <v>91</v>
      </c>
      <c r="C46" s="11"/>
      <c r="D46" s="61"/>
      <c r="E46" s="161">
        <f t="shared" si="2"/>
        <v>0</v>
      </c>
    </row>
    <row r="47" spans="1:5" s="1" customFormat="1" ht="12" thickBot="1" x14ac:dyDescent="0.25">
      <c r="A47" s="10" t="s">
        <v>84</v>
      </c>
      <c r="B47" s="3" t="s">
        <v>92</v>
      </c>
      <c r="C47" s="11"/>
      <c r="D47" s="39"/>
      <c r="E47" s="161">
        <f t="shared" si="2"/>
        <v>0</v>
      </c>
    </row>
    <row r="48" spans="1:5" s="1" customFormat="1" ht="12" thickBot="1" x14ac:dyDescent="0.25">
      <c r="A48" s="10" t="s">
        <v>85</v>
      </c>
      <c r="B48" s="3" t="s">
        <v>93</v>
      </c>
      <c r="C48" s="11"/>
      <c r="D48" s="40"/>
      <c r="E48" s="161">
        <f t="shared" si="2"/>
        <v>0</v>
      </c>
    </row>
    <row r="49" spans="1:5" s="1" customFormat="1" ht="12" thickBot="1" x14ac:dyDescent="0.25">
      <c r="A49" s="10" t="s">
        <v>86</v>
      </c>
      <c r="B49" s="3" t="s">
        <v>125</v>
      </c>
      <c r="C49" s="11"/>
      <c r="D49" s="61"/>
      <c r="E49" s="161">
        <f t="shared" si="2"/>
        <v>0</v>
      </c>
    </row>
    <row r="50" spans="1:5" s="1" customFormat="1" ht="12" thickBot="1" x14ac:dyDescent="0.25">
      <c r="A50" s="10" t="s">
        <v>87</v>
      </c>
      <c r="B50" s="3" t="s">
        <v>94</v>
      </c>
      <c r="C50" s="11"/>
      <c r="D50" s="39"/>
      <c r="E50" s="161">
        <f t="shared" si="2"/>
        <v>0</v>
      </c>
    </row>
    <row r="51" spans="1:5" s="1" customFormat="1" x14ac:dyDescent="0.2">
      <c r="A51" s="279" t="s">
        <v>130</v>
      </c>
      <c r="B51" s="280"/>
      <c r="C51" s="4"/>
      <c r="D51" s="29">
        <f>SUM(D40:D50)</f>
        <v>0</v>
      </c>
      <c r="E51" s="165">
        <f>SUM(E40:E50)</f>
        <v>0</v>
      </c>
    </row>
    <row r="52" spans="1:5" ht="13.5" thickBot="1" x14ac:dyDescent="0.25">
      <c r="A52" s="30" t="s">
        <v>95</v>
      </c>
      <c r="B52" s="31" t="s">
        <v>154</v>
      </c>
      <c r="C52" s="32"/>
      <c r="D52" s="69">
        <f>D3+D31+D37+D51</f>
        <v>100</v>
      </c>
      <c r="E52" s="164">
        <f>E3+E31+E37+E51</f>
        <v>0</v>
      </c>
    </row>
    <row r="53" spans="1:5" ht="13.5" thickBot="1" x14ac:dyDescent="0.25">
      <c r="A53" s="30" t="s">
        <v>96</v>
      </c>
      <c r="B53" s="31" t="s">
        <v>98</v>
      </c>
      <c r="C53" s="33"/>
      <c r="D53" s="61"/>
      <c r="E53" s="163">
        <f>$E$3/100*D53</f>
        <v>0</v>
      </c>
    </row>
    <row r="54" spans="1:5" ht="13.5" thickBot="1" x14ac:dyDescent="0.25">
      <c r="A54" s="30" t="s">
        <v>97</v>
      </c>
      <c r="B54" s="31" t="s">
        <v>99</v>
      </c>
      <c r="C54" s="33"/>
      <c r="D54" s="39"/>
      <c r="E54" s="163">
        <f>$E$3/100*D54</f>
        <v>0</v>
      </c>
    </row>
    <row r="55" spans="1:5" s="1" customFormat="1" ht="22.5" customHeight="1" x14ac:dyDescent="0.2">
      <c r="A55" s="279" t="s">
        <v>127</v>
      </c>
      <c r="B55" s="280"/>
      <c r="C55" s="26"/>
      <c r="D55" s="29">
        <f>SUM(D52:D54)</f>
        <v>100</v>
      </c>
      <c r="E55" s="169">
        <f>ROUND(SUM(E52:E54),2)</f>
        <v>0</v>
      </c>
    </row>
    <row r="56" spans="1:5" s="1" customFormat="1" ht="22.5" customHeight="1" x14ac:dyDescent="0.2">
      <c r="A56" s="279" t="s">
        <v>100</v>
      </c>
      <c r="B56" s="280"/>
      <c r="C56" s="4"/>
      <c r="D56" s="18">
        <f>D55-D3</f>
        <v>0</v>
      </c>
      <c r="E56" s="165">
        <f>E55-E3</f>
        <v>0</v>
      </c>
    </row>
    <row r="57" spans="1:5" s="1" customFormat="1" ht="15" customHeight="1" x14ac:dyDescent="0.2">
      <c r="A57" s="277" t="s">
        <v>101</v>
      </c>
      <c r="B57" s="280"/>
      <c r="C57" s="4"/>
      <c r="D57" s="18" t="e">
        <f>((E3+E31+E33+E40+E41+E44)*100)/E55</f>
        <v>#DIV/0!</v>
      </c>
      <c r="E57" s="18"/>
    </row>
    <row r="58" spans="1:5" ht="24.75" customHeight="1" x14ac:dyDescent="0.2">
      <c r="A58" s="274" t="s">
        <v>133</v>
      </c>
      <c r="B58" s="275"/>
      <c r="C58" s="275"/>
      <c r="D58" s="275"/>
      <c r="E58" s="275"/>
    </row>
  </sheetData>
  <sheetProtection algorithmName="SHA-512" hashValue="puBQxDHdgRPc0c9how7jtSvz7Slw3QUV7GGtyRgBR0snsh7hDEKe6r932i65diBWUUSQn/Os/n19AH24/ybRQg==" saltValue="GaJ5gZ/7VVsgMhNyg4kY5Q==" spinCount="100000" sheet="1" objects="1" scenarios="1" selectLockedCells="1"/>
  <mergeCells count="8">
    <mergeCell ref="A57:B57"/>
    <mergeCell ref="A58:E58"/>
    <mergeCell ref="A1:E1"/>
    <mergeCell ref="A31:B31"/>
    <mergeCell ref="A37:B37"/>
    <mergeCell ref="A51:B51"/>
    <mergeCell ref="A55:B55"/>
    <mergeCell ref="A56:B56"/>
  </mergeCells>
  <pageMargins left="0.70866141732283472" right="0.70866141732283472"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H38"/>
  <sheetViews>
    <sheetView zoomScaleNormal="100" workbookViewId="0">
      <selection activeCell="G17" sqref="G17"/>
    </sheetView>
  </sheetViews>
  <sheetFormatPr baseColWidth="10" defaultRowHeight="12.75" x14ac:dyDescent="0.2"/>
  <cols>
    <col min="1" max="1" width="2.85546875" style="41" customWidth="1"/>
    <col min="2" max="2" width="17.28515625" style="41" customWidth="1"/>
    <col min="3" max="3" width="11" style="41" customWidth="1"/>
    <col min="4" max="4" width="11.42578125" style="41"/>
    <col min="5" max="5" width="20.42578125" style="41" customWidth="1"/>
    <col min="6" max="6" width="3" style="41" customWidth="1"/>
    <col min="7" max="7" width="17.28515625" style="41" customWidth="1"/>
    <col min="8" max="8" width="3.7109375" style="35" customWidth="1"/>
    <col min="9" max="16384" width="11.42578125" style="35"/>
  </cols>
  <sheetData>
    <row r="1" spans="1:8" ht="12.75" customHeight="1" x14ac:dyDescent="0.2">
      <c r="A1" s="42"/>
      <c r="B1" s="346" t="s">
        <v>294</v>
      </c>
      <c r="C1" s="346"/>
      <c r="D1" s="346"/>
      <c r="E1" s="346"/>
      <c r="F1" s="346"/>
      <c r="G1" s="346"/>
      <c r="H1" s="34"/>
    </row>
    <row r="2" spans="1:8" ht="12" customHeight="1" thickBot="1" x14ac:dyDescent="0.25">
      <c r="A2" s="42"/>
      <c r="B2" s="347"/>
      <c r="C2" s="347"/>
      <c r="D2" s="347"/>
      <c r="E2" s="347"/>
      <c r="F2" s="347"/>
      <c r="G2" s="347"/>
      <c r="H2" s="34"/>
    </row>
    <row r="3" spans="1:8" ht="12" hidden="1" customHeight="1" x14ac:dyDescent="0.2"/>
    <row r="4" spans="1:8" hidden="1" x14ac:dyDescent="0.2"/>
    <row r="5" spans="1:8" ht="13.5" thickTop="1" x14ac:dyDescent="0.2"/>
    <row r="6" spans="1:8" ht="42.75" customHeight="1" x14ac:dyDescent="0.2">
      <c r="B6" s="357" t="s">
        <v>139</v>
      </c>
      <c r="C6" s="358"/>
      <c r="D6" s="358"/>
      <c r="E6" s="358"/>
      <c r="F6" s="358"/>
      <c r="G6" s="358"/>
    </row>
    <row r="7" spans="1:8" x14ac:dyDescent="0.2">
      <c r="B7" s="123"/>
      <c r="C7" s="124"/>
      <c r="D7" s="124"/>
      <c r="E7" s="124"/>
      <c r="F7" s="124"/>
      <c r="G7" s="124"/>
    </row>
    <row r="8" spans="1:8" x14ac:dyDescent="0.2">
      <c r="C8" s="54"/>
      <c r="D8" s="54"/>
      <c r="E8" s="54"/>
      <c r="F8" s="54"/>
      <c r="G8" s="54"/>
    </row>
    <row r="9" spans="1:8" ht="18" customHeight="1" x14ac:dyDescent="0.25">
      <c r="B9" s="43" t="s">
        <v>136</v>
      </c>
      <c r="G9" s="55"/>
    </row>
    <row r="10" spans="1:8" ht="18" customHeight="1" x14ac:dyDescent="0.2">
      <c r="B10" s="197" t="s">
        <v>304</v>
      </c>
      <c r="C10" s="45"/>
      <c r="D10" s="45"/>
      <c r="E10" s="45"/>
      <c r="G10" s="116">
        <f>'RFVZ Bezirksrathauserweiterung'!D70</f>
        <v>6596.7000000000025</v>
      </c>
    </row>
    <row r="11" spans="1:8" ht="18" customHeight="1" thickBot="1" x14ac:dyDescent="0.25">
      <c r="A11" s="45"/>
      <c r="B11" s="63" t="s">
        <v>137</v>
      </c>
      <c r="C11" s="45"/>
      <c r="D11" s="45"/>
      <c r="E11" s="45"/>
      <c r="F11" s="117"/>
      <c r="G11" s="125">
        <f>SUM(G10:G10)</f>
        <v>6596.7000000000025</v>
      </c>
      <c r="H11" s="118"/>
    </row>
    <row r="12" spans="1:8" ht="12.75" customHeight="1" thickTop="1" x14ac:dyDescent="0.2">
      <c r="A12" s="45"/>
      <c r="B12" s="63"/>
      <c r="C12" s="45"/>
      <c r="D12" s="45"/>
      <c r="E12" s="45"/>
      <c r="F12" s="117"/>
      <c r="G12" s="116"/>
      <c r="H12" s="118"/>
    </row>
    <row r="13" spans="1:8" ht="12.75" customHeight="1" thickBot="1" x14ac:dyDescent="0.25">
      <c r="A13" s="35"/>
      <c r="B13" s="46"/>
      <c r="C13" s="46"/>
      <c r="D13" s="46"/>
      <c r="E13" s="46"/>
      <c r="F13" s="49"/>
      <c r="G13" s="49"/>
      <c r="H13" s="118"/>
    </row>
    <row r="14" spans="1:8" ht="12.75" customHeight="1" x14ac:dyDescent="0.2">
      <c r="A14" s="35"/>
      <c r="B14" s="45"/>
      <c r="C14" s="45"/>
      <c r="D14" s="45"/>
      <c r="E14" s="45"/>
      <c r="F14" s="140"/>
      <c r="G14" s="140"/>
      <c r="H14" s="118"/>
    </row>
    <row r="15" spans="1:8" ht="12.75" customHeight="1" x14ac:dyDescent="0.2">
      <c r="A15" s="35"/>
      <c r="B15" s="45"/>
      <c r="C15" s="45"/>
      <c r="D15" s="45"/>
      <c r="E15" s="45"/>
      <c r="F15" s="140"/>
      <c r="G15" s="140"/>
      <c r="H15" s="118"/>
    </row>
    <row r="16" spans="1:8" ht="18" customHeight="1" thickBot="1" x14ac:dyDescent="0.3">
      <c r="B16" s="47" t="s">
        <v>105</v>
      </c>
      <c r="C16" s="44"/>
      <c r="D16" s="44"/>
      <c r="E16" s="44"/>
      <c r="F16" s="48"/>
      <c r="G16" s="119"/>
      <c r="H16" s="36"/>
    </row>
    <row r="17" spans="1:8" ht="18" customHeight="1" thickBot="1" x14ac:dyDescent="0.25">
      <c r="B17" s="354" t="s">
        <v>142</v>
      </c>
      <c r="C17" s="354"/>
      <c r="D17" s="354"/>
      <c r="E17" s="354"/>
      <c r="G17" s="53"/>
      <c r="H17" s="37"/>
    </row>
    <row r="18" spans="1:8" ht="30" customHeight="1" x14ac:dyDescent="0.2">
      <c r="B18" s="356" t="s">
        <v>143</v>
      </c>
      <c r="C18" s="356"/>
      <c r="D18" s="356"/>
      <c r="E18" s="356"/>
      <c r="G18" s="137" t="e">
        <f>G11/G17</f>
        <v>#DIV/0!</v>
      </c>
      <c r="H18" s="37"/>
    </row>
    <row r="19" spans="1:8" x14ac:dyDescent="0.2">
      <c r="B19" s="64"/>
      <c r="C19" s="64"/>
      <c r="D19" s="64"/>
      <c r="E19" s="64"/>
      <c r="G19" s="137"/>
      <c r="H19" s="37"/>
    </row>
    <row r="20" spans="1:8" ht="12.75" customHeight="1" thickBot="1" x14ac:dyDescent="0.25">
      <c r="A20" s="35"/>
      <c r="B20" s="46"/>
      <c r="C20" s="46"/>
      <c r="D20" s="46"/>
      <c r="E20" s="46"/>
      <c r="F20" s="49"/>
      <c r="G20" s="49"/>
    </row>
    <row r="21" spans="1:8" x14ac:dyDescent="0.2">
      <c r="A21" s="35"/>
      <c r="B21" s="45"/>
      <c r="C21" s="45"/>
      <c r="D21" s="45"/>
      <c r="E21" s="45"/>
      <c r="F21" s="140"/>
      <c r="G21" s="140"/>
    </row>
    <row r="22" spans="1:8" x14ac:dyDescent="0.2">
      <c r="A22" s="35"/>
      <c r="B22" s="45"/>
      <c r="C22" s="45"/>
      <c r="D22" s="45"/>
      <c r="E22" s="45"/>
      <c r="F22" s="140"/>
      <c r="G22" s="140"/>
    </row>
    <row r="23" spans="1:8" ht="18" customHeight="1" x14ac:dyDescent="0.25">
      <c r="B23" s="47" t="s">
        <v>103</v>
      </c>
      <c r="C23" s="44"/>
      <c r="D23" s="44"/>
      <c r="E23" s="44"/>
      <c r="F23" s="50"/>
      <c r="G23" s="50"/>
    </row>
    <row r="24" spans="1:8" ht="18" customHeight="1" x14ac:dyDescent="0.2">
      <c r="B24" s="348" t="s">
        <v>106</v>
      </c>
      <c r="C24" s="348"/>
      <c r="D24" s="348"/>
      <c r="E24" s="348"/>
      <c r="G24" s="139">
        <f>'Stundensatz Grundreinigung'!E55</f>
        <v>0</v>
      </c>
    </row>
    <row r="25" spans="1:8" ht="18" customHeight="1" thickBot="1" x14ac:dyDescent="0.25">
      <c r="B25" s="348" t="s">
        <v>107</v>
      </c>
      <c r="C25" s="348"/>
      <c r="D25" s="348"/>
      <c r="E25" s="348"/>
      <c r="G25" s="138" t="e">
        <f>G24*G18</f>
        <v>#DIV/0!</v>
      </c>
    </row>
    <row r="26" spans="1:8" ht="18" customHeight="1" thickBot="1" x14ac:dyDescent="0.25">
      <c r="B26" s="270"/>
      <c r="C26" s="120" t="s">
        <v>152</v>
      </c>
      <c r="D26" s="120"/>
      <c r="E26" s="120"/>
      <c r="G26" s="51" t="e">
        <f>G25*B26</f>
        <v>#DIV/0!</v>
      </c>
      <c r="H26" s="38"/>
    </row>
    <row r="27" spans="1:8" ht="18" customHeight="1" thickBot="1" x14ac:dyDescent="0.25">
      <c r="B27" s="350" t="s">
        <v>108</v>
      </c>
      <c r="C27" s="350"/>
      <c r="D27" s="350"/>
      <c r="E27" s="350"/>
      <c r="G27" s="52" t="e">
        <f>SUM(G25:G26)</f>
        <v>#DIV/0!</v>
      </c>
      <c r="H27" s="38"/>
    </row>
    <row r="28" spans="1:8" ht="12.75" customHeight="1" thickTop="1" x14ac:dyDescent="0.2">
      <c r="B28" s="63"/>
      <c r="C28" s="63"/>
      <c r="D28" s="63"/>
      <c r="E28" s="63"/>
      <c r="G28" s="152"/>
      <c r="H28" s="38"/>
    </row>
    <row r="29" spans="1:8" ht="12.75" customHeight="1" thickBot="1" x14ac:dyDescent="0.25">
      <c r="A29" s="35"/>
      <c r="B29" s="349"/>
      <c r="C29" s="349"/>
      <c r="D29" s="349"/>
      <c r="E29" s="349"/>
      <c r="F29" s="57"/>
      <c r="G29" s="56"/>
    </row>
    <row r="30" spans="1:8" ht="12.75" customHeight="1" x14ac:dyDescent="0.2">
      <c r="A30" s="35"/>
      <c r="B30" s="149"/>
      <c r="C30" s="149"/>
      <c r="D30" s="149"/>
      <c r="E30" s="149"/>
      <c r="F30" s="150"/>
      <c r="G30" s="149"/>
    </row>
    <row r="31" spans="1:8" ht="12.75" customHeight="1" x14ac:dyDescent="0.2">
      <c r="A31" s="35"/>
      <c r="B31" s="149"/>
      <c r="C31" s="149"/>
      <c r="D31" s="149"/>
      <c r="E31" s="149"/>
      <c r="F31" s="150"/>
      <c r="G31" s="149"/>
    </row>
    <row r="32" spans="1:8" ht="18" customHeight="1" thickBot="1" x14ac:dyDescent="0.3">
      <c r="B32" s="355" t="s">
        <v>109</v>
      </c>
      <c r="C32" s="355"/>
      <c r="D32" s="58"/>
      <c r="E32" s="58"/>
      <c r="F32" s="59"/>
      <c r="G32" s="59"/>
    </row>
    <row r="33" spans="2:7" ht="18" customHeight="1" thickBot="1" x14ac:dyDescent="0.3">
      <c r="B33" s="348" t="s">
        <v>110</v>
      </c>
      <c r="C33" s="348"/>
      <c r="D33" s="348"/>
      <c r="E33" s="348"/>
      <c r="G33" s="122" t="e">
        <f>G25/G11</f>
        <v>#DIV/0!</v>
      </c>
    </row>
    <row r="34" spans="2:7" ht="12.75" customHeight="1" x14ac:dyDescent="0.25">
      <c r="B34" s="44"/>
      <c r="C34" s="44"/>
      <c r="D34" s="44"/>
      <c r="E34" s="44"/>
      <c r="G34" s="151"/>
    </row>
    <row r="35" spans="2:7" ht="12.75" customHeight="1" x14ac:dyDescent="0.2"/>
    <row r="36" spans="2:7" ht="63.75" customHeight="1" x14ac:dyDescent="0.2">
      <c r="B36" s="352" t="s">
        <v>138</v>
      </c>
      <c r="C36" s="353"/>
      <c r="D36" s="353"/>
      <c r="E36" s="353"/>
      <c r="F36" s="353"/>
      <c r="G36" s="353"/>
    </row>
    <row r="37" spans="2:7" ht="12.75" customHeight="1" x14ac:dyDescent="0.2">
      <c r="B37" s="351"/>
      <c r="C37" s="348"/>
      <c r="D37" s="348"/>
      <c r="E37" s="348"/>
      <c r="F37" s="348"/>
      <c r="G37" s="348"/>
    </row>
    <row r="38" spans="2:7" x14ac:dyDescent="0.2">
      <c r="B38" s="348"/>
      <c r="C38" s="348"/>
      <c r="D38" s="348"/>
      <c r="E38" s="348"/>
      <c r="F38" s="348"/>
      <c r="G38" s="348"/>
    </row>
  </sheetData>
  <sheetProtection algorithmName="SHA-512" hashValue="/hhsLkdSevgiTlDCGjhHAEHXnqpa4IyWsNb6GF0gKmltF359hQATZwRDFD2hWVGhWiBtFyt+DBDjIQxzczc6Bg==" saltValue="4Fp69XbtbXW+qy8R2zfHdg==" spinCount="100000" sheet="1" objects="1" scenarios="1" selectLockedCells="1"/>
  <mergeCells count="13">
    <mergeCell ref="B1:G2"/>
    <mergeCell ref="B33:E33"/>
    <mergeCell ref="B17:E17"/>
    <mergeCell ref="B24:E24"/>
    <mergeCell ref="B32:C32"/>
    <mergeCell ref="B18:E18"/>
    <mergeCell ref="B6:G6"/>
    <mergeCell ref="B38:G38"/>
    <mergeCell ref="B25:E25"/>
    <mergeCell ref="B29:E29"/>
    <mergeCell ref="B27:E27"/>
    <mergeCell ref="B37:G37"/>
    <mergeCell ref="B36:G36"/>
  </mergeCells>
  <phoneticPr fontId="2" type="noConversion"/>
  <pageMargins left="0.78740157480314965" right="0.59055118110236227" top="0.6692913385826772" bottom="0.82677165354330717" header="0.51181102362204722" footer="0.4724409448818898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2:H31"/>
  <sheetViews>
    <sheetView tabSelected="1" workbookViewId="0">
      <selection activeCell="G24" sqref="G24"/>
    </sheetView>
  </sheetViews>
  <sheetFormatPr baseColWidth="10" defaultRowHeight="12.75" x14ac:dyDescent="0.2"/>
  <cols>
    <col min="1" max="1" width="2.85546875" style="194" customWidth="1"/>
    <col min="2" max="2" width="17.28515625" style="194" customWidth="1"/>
    <col min="3" max="4" width="11.42578125" style="194"/>
    <col min="5" max="5" width="18.5703125" style="194" customWidth="1"/>
    <col min="6" max="6" width="3" style="194" customWidth="1"/>
    <col min="7" max="7" width="17.28515625" style="194" customWidth="1"/>
    <col min="8" max="8" width="3.7109375" style="194" customWidth="1"/>
    <col min="9" max="16384" width="11.42578125" style="194"/>
  </cols>
  <sheetData>
    <row r="2" spans="1:8" ht="15.75" x14ac:dyDescent="0.2">
      <c r="A2" s="201"/>
      <c r="B2" s="362" t="s">
        <v>295</v>
      </c>
      <c r="C2" s="362"/>
      <c r="D2" s="362"/>
      <c r="E2" s="362"/>
      <c r="F2" s="362"/>
      <c r="G2" s="362"/>
      <c r="H2" s="201"/>
    </row>
    <row r="3" spans="1:8" ht="16.5" thickBot="1" x14ac:dyDescent="0.25">
      <c r="A3" s="201"/>
      <c r="B3" s="271"/>
      <c r="C3" s="271"/>
      <c r="D3" s="271"/>
      <c r="E3" s="271"/>
      <c r="F3" s="271"/>
      <c r="G3" s="271"/>
      <c r="H3" s="201"/>
    </row>
    <row r="4" spans="1:8" ht="13.5" thickTop="1" x14ac:dyDescent="0.2"/>
    <row r="6" spans="1:8" ht="15" x14ac:dyDescent="0.25">
      <c r="B6" s="202" t="s">
        <v>219</v>
      </c>
    </row>
    <row r="7" spans="1:8" x14ac:dyDescent="0.2">
      <c r="B7" s="363" t="s">
        <v>220</v>
      </c>
      <c r="C7" s="363"/>
      <c r="D7" s="363"/>
      <c r="E7" s="363"/>
      <c r="G7" s="203">
        <f>'RFVZ Bezirksrathauserweiterung'!D70</f>
        <v>6596.7000000000025</v>
      </c>
    </row>
    <row r="8" spans="1:8" x14ac:dyDescent="0.2">
      <c r="B8" s="204"/>
      <c r="C8" s="204"/>
      <c r="D8" s="204"/>
      <c r="E8" s="204"/>
    </row>
    <row r="9" spans="1:8" ht="13.5" thickBot="1" x14ac:dyDescent="0.25">
      <c r="A9" s="204"/>
      <c r="B9" s="205"/>
      <c r="C9" s="205"/>
      <c r="D9" s="205"/>
      <c r="E9" s="205"/>
      <c r="F9" s="206"/>
      <c r="G9" s="206"/>
      <c r="H9" s="207"/>
    </row>
    <row r="10" spans="1:8" x14ac:dyDescent="0.2">
      <c r="A10" s="204"/>
      <c r="B10" s="204"/>
      <c r="C10" s="204"/>
      <c r="D10" s="204"/>
      <c r="E10" s="204"/>
      <c r="F10" s="207"/>
      <c r="G10" s="207"/>
      <c r="H10" s="207"/>
    </row>
    <row r="11" spans="1:8" x14ac:dyDescent="0.2">
      <c r="A11" s="204"/>
      <c r="B11" s="204"/>
      <c r="C11" s="204"/>
      <c r="D11" s="204"/>
      <c r="E11" s="204"/>
      <c r="F11" s="207"/>
      <c r="G11" s="207"/>
      <c r="H11" s="207"/>
    </row>
    <row r="12" spans="1:8" ht="15" x14ac:dyDescent="0.25">
      <c r="B12" s="208" t="s">
        <v>221</v>
      </c>
      <c r="C12" s="204"/>
      <c r="D12" s="204"/>
      <c r="E12" s="204"/>
      <c r="F12" s="207"/>
      <c r="G12" s="207"/>
      <c r="H12" s="207"/>
    </row>
    <row r="13" spans="1:8" x14ac:dyDescent="0.2">
      <c r="B13" s="363" t="s">
        <v>222</v>
      </c>
      <c r="C13" s="363"/>
      <c r="D13" s="363"/>
      <c r="E13" s="363"/>
      <c r="G13" s="209" t="e">
        <f>'Übersicht Unterhalt'!E15</f>
        <v>#DIV/0!</v>
      </c>
      <c r="H13" s="210"/>
    </row>
    <row r="14" spans="1:8" x14ac:dyDescent="0.2">
      <c r="B14" s="364" t="s">
        <v>223</v>
      </c>
      <c r="C14" s="363"/>
      <c r="D14" s="363"/>
      <c r="E14" s="363"/>
      <c r="G14" s="211" t="e">
        <f>'Übersicht Grund'!G18</f>
        <v>#DIV/0!</v>
      </c>
      <c r="H14" s="210"/>
    </row>
    <row r="15" spans="1:8" ht="13.5" thickBot="1" x14ac:dyDescent="0.25">
      <c r="B15" s="365" t="s">
        <v>224</v>
      </c>
      <c r="C15" s="359"/>
      <c r="D15" s="359"/>
      <c r="E15" s="359"/>
      <c r="G15" s="212" t="e">
        <f>SUM(G13:G14)</f>
        <v>#DIV/0!</v>
      </c>
      <c r="H15" s="210"/>
    </row>
    <row r="16" spans="1:8" ht="13.5" thickTop="1" x14ac:dyDescent="0.2">
      <c r="B16" s="213"/>
      <c r="C16" s="214"/>
      <c r="D16" s="214"/>
      <c r="E16" s="214"/>
      <c r="G16" s="215"/>
      <c r="H16" s="210"/>
    </row>
    <row r="17" spans="1:8" ht="39" customHeight="1" x14ac:dyDescent="0.2">
      <c r="B17" s="366" t="s">
        <v>225</v>
      </c>
      <c r="C17" s="366"/>
      <c r="D17" s="366"/>
      <c r="E17" s="366"/>
      <c r="F17" s="366"/>
      <c r="G17" s="366"/>
      <c r="H17" s="210"/>
    </row>
    <row r="18" spans="1:8" x14ac:dyDescent="0.2">
      <c r="B18" s="216"/>
      <c r="C18" s="216"/>
      <c r="D18" s="216"/>
      <c r="E18" s="216"/>
      <c r="F18" s="216"/>
      <c r="G18" s="216"/>
      <c r="H18" s="210"/>
    </row>
    <row r="19" spans="1:8" ht="13.5" thickBot="1" x14ac:dyDescent="0.25">
      <c r="A19" s="204"/>
      <c r="B19" s="205"/>
      <c r="C19" s="205"/>
      <c r="D19" s="205"/>
      <c r="E19" s="205"/>
      <c r="F19" s="217"/>
      <c r="G19" s="217"/>
      <c r="H19" s="218"/>
    </row>
    <row r="20" spans="1:8" x14ac:dyDescent="0.2">
      <c r="A20" s="204"/>
      <c r="B20" s="204"/>
      <c r="C20" s="204"/>
      <c r="D20" s="204"/>
      <c r="E20" s="204"/>
      <c r="F20" s="218"/>
      <c r="G20" s="218"/>
      <c r="H20" s="218"/>
    </row>
    <row r="21" spans="1:8" x14ac:dyDescent="0.2">
      <c r="A21" s="204"/>
      <c r="B21" s="204"/>
      <c r="C21" s="204"/>
      <c r="D21" s="204"/>
      <c r="E21" s="204"/>
      <c r="F21" s="218"/>
      <c r="G21" s="218"/>
      <c r="H21" s="218"/>
    </row>
    <row r="22" spans="1:8" ht="15" x14ac:dyDescent="0.25">
      <c r="B22" s="208" t="s">
        <v>103</v>
      </c>
      <c r="C22" s="204"/>
      <c r="D22" s="204"/>
      <c r="E22" s="204"/>
      <c r="F22" s="218"/>
      <c r="G22" s="218"/>
      <c r="H22" s="218"/>
    </row>
    <row r="23" spans="1:8" ht="15" x14ac:dyDescent="0.25">
      <c r="B23" s="208"/>
      <c r="C23" s="258"/>
      <c r="D23" s="258"/>
      <c r="E23" s="258"/>
      <c r="F23" s="218"/>
      <c r="G23" s="218"/>
      <c r="H23" s="218"/>
    </row>
    <row r="24" spans="1:8" x14ac:dyDescent="0.2">
      <c r="B24" s="359" t="s">
        <v>296</v>
      </c>
      <c r="C24" s="359"/>
      <c r="D24" s="359"/>
      <c r="E24" s="359"/>
      <c r="G24" s="219" t="e">
        <f>'Übersicht Unterhalt'!C23</f>
        <v>#DIV/0!</v>
      </c>
      <c r="H24" s="219"/>
    </row>
    <row r="25" spans="1:8" x14ac:dyDescent="0.2">
      <c r="B25" s="359" t="s">
        <v>226</v>
      </c>
      <c r="C25" s="359"/>
      <c r="D25" s="359"/>
      <c r="E25" s="359"/>
      <c r="G25" s="219" t="e">
        <f>'Übersicht Unterhalt'!C26</f>
        <v>#DIV/0!</v>
      </c>
      <c r="H25" s="219"/>
    </row>
    <row r="26" spans="1:8" x14ac:dyDescent="0.2">
      <c r="B26" s="359" t="s">
        <v>297</v>
      </c>
      <c r="C26" s="359"/>
      <c r="D26" s="359"/>
      <c r="E26" s="359"/>
      <c r="G26" s="219" t="e">
        <f>'Übersicht Grund'!G25</f>
        <v>#DIV/0!</v>
      </c>
      <c r="H26" s="219"/>
    </row>
    <row r="27" spans="1:8" x14ac:dyDescent="0.2">
      <c r="B27" s="359" t="s">
        <v>227</v>
      </c>
      <c r="C27" s="359"/>
      <c r="D27" s="359"/>
      <c r="E27" s="359"/>
      <c r="G27" s="219" t="e">
        <f>'Übersicht Grund'!G27</f>
        <v>#DIV/0!</v>
      </c>
      <c r="H27" s="219"/>
    </row>
    <row r="28" spans="1:8" x14ac:dyDescent="0.2">
      <c r="B28" s="257" t="s">
        <v>298</v>
      </c>
      <c r="C28" s="257"/>
      <c r="D28" s="257"/>
      <c r="E28" s="257"/>
      <c r="G28" s="219" t="e">
        <f>SUM(G24,G26)</f>
        <v>#DIV/0!</v>
      </c>
      <c r="H28" s="219"/>
    </row>
    <row r="29" spans="1:8" ht="16.5" thickBot="1" x14ac:dyDescent="0.3">
      <c r="B29" s="360" t="s">
        <v>228</v>
      </c>
      <c r="C29" s="360"/>
      <c r="D29" s="360"/>
      <c r="E29" s="360"/>
      <c r="G29" s="220" t="e">
        <f>SUM(G25,G27)</f>
        <v>#DIV/0!</v>
      </c>
      <c r="H29" s="221"/>
    </row>
    <row r="30" spans="1:8" ht="13.5" thickTop="1" x14ac:dyDescent="0.2">
      <c r="B30" s="214"/>
      <c r="C30" s="214"/>
      <c r="D30" s="214"/>
      <c r="E30" s="214"/>
      <c r="G30" s="222"/>
      <c r="H30" s="221"/>
    </row>
    <row r="31" spans="1:8" x14ac:dyDescent="0.2">
      <c r="B31" s="361"/>
      <c r="C31" s="361"/>
      <c r="D31" s="361"/>
      <c r="E31" s="361"/>
      <c r="F31" s="361"/>
      <c r="G31" s="361"/>
    </row>
  </sheetData>
  <sheetProtection algorithmName="SHA-512" hashValue="/5mTrQQPbvXrZRLCB7NWfIaeAHOSTLqyvbrQk1dHt5glaQY6l5RSPpieXLz6QH6EUWX2tU3m7P8U9BfgeyIhbQ==" saltValue="rMts0UscoPnbchWd8LI5Sw==" spinCount="100000" sheet="1" objects="1" scenarios="1"/>
  <mergeCells count="12">
    <mergeCell ref="B24:E24"/>
    <mergeCell ref="B27:E27"/>
    <mergeCell ref="B29:E29"/>
    <mergeCell ref="B31:G31"/>
    <mergeCell ref="B2:G3"/>
    <mergeCell ref="B7:E7"/>
    <mergeCell ref="B13:E13"/>
    <mergeCell ref="B14:E14"/>
    <mergeCell ref="B15:E15"/>
    <mergeCell ref="B17:G17"/>
    <mergeCell ref="B25:E25"/>
    <mergeCell ref="B26:E26"/>
  </mergeCells>
  <pageMargins left="0.70866141732283472" right="0.70866141732283472"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Leistungsrichtwerte </vt:lpstr>
      <vt:lpstr>Stundensatz Unterhalt</vt:lpstr>
      <vt:lpstr>RFVZ Bezirksrathauserweiterung</vt:lpstr>
      <vt:lpstr>Reinigungsturnus</vt:lpstr>
      <vt:lpstr>Übersicht Unterhalt</vt:lpstr>
      <vt:lpstr>Stundensatz Grundreinigung</vt:lpstr>
      <vt:lpstr>Übersicht Grund</vt:lpstr>
      <vt:lpstr>Gesamtübersicht</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Nathalie Nagel</cp:lastModifiedBy>
  <cp:lastPrinted>2018-12-20T08:04:00Z</cp:lastPrinted>
  <dcterms:created xsi:type="dcterms:W3CDTF">1996-10-17T05:27:31Z</dcterms:created>
  <dcterms:modified xsi:type="dcterms:W3CDTF">2019-01-23T08:32:53Z</dcterms:modified>
</cp:coreProperties>
</file>